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250" windowHeight="12525" activeTab="9"/>
  </bookViews>
  <sheets>
    <sheet name="Пугач" sheetId="1" r:id="rId1"/>
    <sheet name="Пугач (2)" sheetId="2" r:id="rId2"/>
    <sheet name="Пугач (3)" sheetId="3" r:id="rId3"/>
    <sheet name="Пугач (4)" sheetId="4" r:id="rId4"/>
    <sheet name="Пугач (5)" sheetId="5" r:id="rId5"/>
    <sheet name="Пугач (6)" sheetId="6" r:id="rId6"/>
    <sheet name="Пугач (7)" sheetId="7" r:id="rId7"/>
    <sheet name="Пугач (9)" sheetId="8" r:id="rId8"/>
    <sheet name="Пугач (10)" sheetId="9" r:id="rId9"/>
    <sheet name="Пугач (11)" sheetId="10" r:id="rId10"/>
  </sheets>
  <calcPr calcId="124519"/>
</workbook>
</file>

<file path=xl/calcChain.xml><?xml version="1.0" encoding="utf-8"?>
<calcChain xmlns="http://schemas.openxmlformats.org/spreadsheetml/2006/main">
  <c r="D56" i="10"/>
  <c r="D55"/>
  <c r="G55" s="1"/>
  <c r="D53"/>
  <c r="G53" s="1"/>
  <c r="D52"/>
  <c r="F52" s="1"/>
  <c r="D51"/>
  <c r="G51" s="1"/>
  <c r="D50"/>
  <c r="D49"/>
  <c r="D48"/>
  <c r="F48" s="1"/>
  <c r="D47"/>
  <c r="G47" s="1"/>
  <c r="D45"/>
  <c r="G45" s="1"/>
  <c r="D44"/>
  <c r="D43"/>
  <c r="G43" s="1"/>
  <c r="D42"/>
  <c r="F42" s="1"/>
  <c r="D41"/>
  <c r="G41" s="1"/>
  <c r="D40"/>
  <c r="G40" s="1"/>
  <c r="D39"/>
  <c r="G39" s="1"/>
  <c r="E36"/>
  <c r="E35"/>
  <c r="H35" s="1"/>
  <c r="E33"/>
  <c r="G33" s="1"/>
  <c r="E32"/>
  <c r="H32" s="1"/>
  <c r="E30"/>
  <c r="G30" s="1"/>
  <c r="E29"/>
  <c r="E28"/>
  <c r="H28" s="1"/>
  <c r="E27"/>
  <c r="G27" s="1"/>
  <c r="E26"/>
  <c r="G26" s="1"/>
  <c r="E25"/>
  <c r="H25" s="1"/>
  <c r="E24"/>
  <c r="G24" s="1"/>
  <c r="E23"/>
  <c r="H23" s="1"/>
  <c r="E22"/>
  <c r="G22" s="1"/>
  <c r="E20"/>
  <c r="H20" s="1"/>
  <c r="E19"/>
  <c r="G19" s="1"/>
  <c r="E18"/>
  <c r="H18" s="1"/>
  <c r="E17"/>
  <c r="H17" s="1"/>
  <c r="E16"/>
  <c r="H16" s="1"/>
  <c r="E15"/>
  <c r="G15" s="1"/>
  <c r="E14"/>
  <c r="E12"/>
  <c r="H12" s="1"/>
  <c r="E10"/>
  <c r="H10" s="1"/>
  <c r="E9"/>
  <c r="G9" s="1"/>
  <c r="C64"/>
  <c r="C57"/>
  <c r="D57" s="1"/>
  <c r="E56"/>
  <c r="E57" s="1"/>
  <c r="C56"/>
  <c r="G52"/>
  <c r="G50"/>
  <c r="F49"/>
  <c r="G49"/>
  <c r="G48"/>
  <c r="G46"/>
  <c r="D46"/>
  <c r="G44"/>
  <c r="F43"/>
  <c r="H36"/>
  <c r="G35"/>
  <c r="F34"/>
  <c r="D34"/>
  <c r="E34" s="1"/>
  <c r="E31"/>
  <c r="H31" s="1"/>
  <c r="H29"/>
  <c r="G29"/>
  <c r="H27"/>
  <c r="H26"/>
  <c r="H21"/>
  <c r="E21"/>
  <c r="G17"/>
  <c r="H14"/>
  <c r="E13"/>
  <c r="H13" s="1"/>
  <c r="G12"/>
  <c r="H11"/>
  <c r="E11"/>
  <c r="G10"/>
  <c r="H9"/>
  <c r="E36" i="9"/>
  <c r="H36" s="1"/>
  <c r="E35"/>
  <c r="H35" s="1"/>
  <c r="E34"/>
  <c r="E33"/>
  <c r="H33" s="1"/>
  <c r="E32"/>
  <c r="G32" s="1"/>
  <c r="E30"/>
  <c r="H30" s="1"/>
  <c r="E29"/>
  <c r="G29" s="1"/>
  <c r="E28"/>
  <c r="H28" s="1"/>
  <c r="E27"/>
  <c r="G27" s="1"/>
  <c r="E26"/>
  <c r="H26" s="1"/>
  <c r="E25"/>
  <c r="H25" s="1"/>
  <c r="E24"/>
  <c r="H24" s="1"/>
  <c r="E23"/>
  <c r="G23" s="1"/>
  <c r="E22"/>
  <c r="G22" s="1"/>
  <c r="E20"/>
  <c r="H20" s="1"/>
  <c r="E19"/>
  <c r="G19" s="1"/>
  <c r="E18"/>
  <c r="H18" s="1"/>
  <c r="E17"/>
  <c r="E16"/>
  <c r="H16" s="1"/>
  <c r="E15"/>
  <c r="G15" s="1"/>
  <c r="E14"/>
  <c r="H14" s="1"/>
  <c r="E12"/>
  <c r="H12" s="1"/>
  <c r="E10"/>
  <c r="H10" s="1"/>
  <c r="E9"/>
  <c r="H9" s="1"/>
  <c r="D54"/>
  <c r="G54" s="1"/>
  <c r="D53"/>
  <c r="G53" s="1"/>
  <c r="D52"/>
  <c r="F52" s="1"/>
  <c r="D51"/>
  <c r="F51" s="1"/>
  <c r="D50"/>
  <c r="G50" s="1"/>
  <c r="D49"/>
  <c r="G49" s="1"/>
  <c r="D48"/>
  <c r="F48" s="1"/>
  <c r="D47"/>
  <c r="F47" s="1"/>
  <c r="D45"/>
  <c r="G45" s="1"/>
  <c r="D44"/>
  <c r="G44" s="1"/>
  <c r="D43"/>
  <c r="G43" s="1"/>
  <c r="D42"/>
  <c r="F42" s="1"/>
  <c r="D41"/>
  <c r="G41" s="1"/>
  <c r="D40"/>
  <c r="G40" s="1"/>
  <c r="D39"/>
  <c r="G39" s="1"/>
  <c r="C63"/>
  <c r="C56"/>
  <c r="D56" s="1"/>
  <c r="E55"/>
  <c r="C55"/>
  <c r="D55" s="1"/>
  <c r="G52"/>
  <c r="G48"/>
  <c r="G46"/>
  <c r="D46"/>
  <c r="G42"/>
  <c r="F39"/>
  <c r="G35"/>
  <c r="F34"/>
  <c r="D34"/>
  <c r="H32"/>
  <c r="E31"/>
  <c r="H31" s="1"/>
  <c r="H23"/>
  <c r="H21"/>
  <c r="E21"/>
  <c r="H17"/>
  <c r="G17"/>
  <c r="E13"/>
  <c r="H13" s="1"/>
  <c r="G12"/>
  <c r="E11"/>
  <c r="H11" s="1"/>
  <c r="G10"/>
  <c r="C63" i="8"/>
  <c r="D54"/>
  <c r="G54" s="1"/>
  <c r="D53"/>
  <c r="G53" s="1"/>
  <c r="D52"/>
  <c r="D51"/>
  <c r="G51" s="1"/>
  <c r="D50"/>
  <c r="F50" s="1"/>
  <c r="D49"/>
  <c r="F49" s="1"/>
  <c r="D48"/>
  <c r="D47"/>
  <c r="G47" s="1"/>
  <c r="D46"/>
  <c r="G46" s="1"/>
  <c r="D45"/>
  <c r="G45" s="1"/>
  <c r="D44"/>
  <c r="D43"/>
  <c r="F43" s="1"/>
  <c r="D42"/>
  <c r="D41"/>
  <c r="F41" s="1"/>
  <c r="D40"/>
  <c r="D39"/>
  <c r="E36"/>
  <c r="E35"/>
  <c r="H35" s="1"/>
  <c r="E33"/>
  <c r="H33" s="1"/>
  <c r="E32"/>
  <c r="G32" s="1"/>
  <c r="E31"/>
  <c r="H31" s="1"/>
  <c r="E30"/>
  <c r="H30" s="1"/>
  <c r="E29"/>
  <c r="E28"/>
  <c r="H28" s="1"/>
  <c r="E27"/>
  <c r="H27" s="1"/>
  <c r="E26"/>
  <c r="G26" s="1"/>
  <c r="E25"/>
  <c r="H25" s="1"/>
  <c r="E24"/>
  <c r="G24" s="1"/>
  <c r="E23"/>
  <c r="G23" s="1"/>
  <c r="E22"/>
  <c r="H22" s="1"/>
  <c r="E21"/>
  <c r="H21" s="1"/>
  <c r="E20"/>
  <c r="G20" s="1"/>
  <c r="E19"/>
  <c r="G19" s="1"/>
  <c r="E18"/>
  <c r="G18" s="1"/>
  <c r="E17"/>
  <c r="E16"/>
  <c r="E15"/>
  <c r="E14"/>
  <c r="G14" s="1"/>
  <c r="E13"/>
  <c r="E12"/>
  <c r="G12" s="1"/>
  <c r="E11"/>
  <c r="E10"/>
  <c r="E9"/>
  <c r="E55"/>
  <c r="E56" s="1"/>
  <c r="C55"/>
  <c r="D55" s="1"/>
  <c r="F52"/>
  <c r="F51"/>
  <c r="F48"/>
  <c r="F47"/>
  <c r="G44"/>
  <c r="F42"/>
  <c r="G42"/>
  <c r="G40"/>
  <c r="F39"/>
  <c r="G36"/>
  <c r="F34"/>
  <c r="D34"/>
  <c r="E34" s="1"/>
  <c r="G33"/>
  <c r="G29"/>
  <c r="G27"/>
  <c r="H24"/>
  <c r="H19"/>
  <c r="G17"/>
  <c r="H17"/>
  <c r="G16"/>
  <c r="G15"/>
  <c r="H15"/>
  <c r="H13"/>
  <c r="H12"/>
  <c r="H11"/>
  <c r="G10"/>
  <c r="G9"/>
  <c r="H9"/>
  <c r="D40" i="7"/>
  <c r="G40" s="1"/>
  <c r="D41"/>
  <c r="F41" s="1"/>
  <c r="D42"/>
  <c r="G42" s="1"/>
  <c r="D43"/>
  <c r="G43" s="1"/>
  <c r="D44"/>
  <c r="D45"/>
  <c r="G45" s="1"/>
  <c r="D46"/>
  <c r="D47"/>
  <c r="G47" s="1"/>
  <c r="D48"/>
  <c r="F48" s="1"/>
  <c r="D49"/>
  <c r="G49" s="1"/>
  <c r="D50"/>
  <c r="D51"/>
  <c r="F51" s="1"/>
  <c r="D52"/>
  <c r="G52" s="1"/>
  <c r="D53"/>
  <c r="D54"/>
  <c r="G54" s="1"/>
  <c r="D39"/>
  <c r="F39" s="1"/>
  <c r="E10"/>
  <c r="G10" s="1"/>
  <c r="E11"/>
  <c r="H11" s="1"/>
  <c r="E12"/>
  <c r="H12" s="1"/>
  <c r="E13"/>
  <c r="E14"/>
  <c r="G14" s="1"/>
  <c r="E15"/>
  <c r="H15" s="1"/>
  <c r="E16"/>
  <c r="H16" s="1"/>
  <c r="E17"/>
  <c r="G17" s="1"/>
  <c r="E18"/>
  <c r="G18" s="1"/>
  <c r="E19"/>
  <c r="G19" s="1"/>
  <c r="E20"/>
  <c r="E21"/>
  <c r="H21" s="1"/>
  <c r="E22"/>
  <c r="G22" s="1"/>
  <c r="E23"/>
  <c r="H23" s="1"/>
  <c r="E24"/>
  <c r="G24" s="1"/>
  <c r="E25"/>
  <c r="E26"/>
  <c r="H26" s="1"/>
  <c r="E27"/>
  <c r="G27" s="1"/>
  <c r="E28"/>
  <c r="H28" s="1"/>
  <c r="E29"/>
  <c r="H29" s="1"/>
  <c r="E30"/>
  <c r="H30" s="1"/>
  <c r="E31"/>
  <c r="H31" s="1"/>
  <c r="E32"/>
  <c r="E33"/>
  <c r="G33" s="1"/>
  <c r="E35"/>
  <c r="H35" s="1"/>
  <c r="E36"/>
  <c r="E9"/>
  <c r="H9" s="1"/>
  <c r="E55"/>
  <c r="E56" s="1"/>
  <c r="C55"/>
  <c r="C56" s="1"/>
  <c r="G53"/>
  <c r="F50"/>
  <c r="G48"/>
  <c r="G46"/>
  <c r="G44"/>
  <c r="F43"/>
  <c r="F42"/>
  <c r="G39"/>
  <c r="G36"/>
  <c r="F34"/>
  <c r="D34"/>
  <c r="E34" s="1"/>
  <c r="H33"/>
  <c r="H32"/>
  <c r="G32"/>
  <c r="G30"/>
  <c r="G29"/>
  <c r="H25"/>
  <c r="H24"/>
  <c r="H22"/>
  <c r="H20"/>
  <c r="G20"/>
  <c r="H17"/>
  <c r="G16"/>
  <c r="H13"/>
  <c r="G12"/>
  <c r="H10"/>
  <c r="G9"/>
  <c r="F52" i="6"/>
  <c r="G14"/>
  <c r="D40"/>
  <c r="D41"/>
  <c r="G41" s="1"/>
  <c r="D42"/>
  <c r="F42" s="1"/>
  <c r="D43"/>
  <c r="G43" s="1"/>
  <c r="D44"/>
  <c r="G44" s="1"/>
  <c r="D45"/>
  <c r="G45" s="1"/>
  <c r="D46"/>
  <c r="D47"/>
  <c r="D48"/>
  <c r="D49"/>
  <c r="F49" s="1"/>
  <c r="D50"/>
  <c r="G50" s="1"/>
  <c r="D51"/>
  <c r="F51" s="1"/>
  <c r="D52"/>
  <c r="G52" s="1"/>
  <c r="D53"/>
  <c r="D54"/>
  <c r="D39"/>
  <c r="F39" s="1"/>
  <c r="E10"/>
  <c r="E11"/>
  <c r="H11" s="1"/>
  <c r="E12"/>
  <c r="H12" s="1"/>
  <c r="E13"/>
  <c r="H13" s="1"/>
  <c r="E14"/>
  <c r="E15"/>
  <c r="E16"/>
  <c r="G16" s="1"/>
  <c r="E17"/>
  <c r="G17" s="1"/>
  <c r="E18"/>
  <c r="H18" s="1"/>
  <c r="E19"/>
  <c r="H19" s="1"/>
  <c r="E20"/>
  <c r="G20" s="1"/>
  <c r="E21"/>
  <c r="H21" s="1"/>
  <c r="E22"/>
  <c r="E23"/>
  <c r="G23" s="1"/>
  <c r="E24"/>
  <c r="G24" s="1"/>
  <c r="E25"/>
  <c r="H25" s="1"/>
  <c r="E26"/>
  <c r="H26" s="1"/>
  <c r="E27"/>
  <c r="G27" s="1"/>
  <c r="E28"/>
  <c r="E29"/>
  <c r="G29" s="1"/>
  <c r="E30"/>
  <c r="E31"/>
  <c r="H31" s="1"/>
  <c r="E32"/>
  <c r="G32" s="1"/>
  <c r="E33"/>
  <c r="H33" s="1"/>
  <c r="E35"/>
  <c r="H35" s="1"/>
  <c r="E36"/>
  <c r="H36" s="1"/>
  <c r="E9"/>
  <c r="G9" s="1"/>
  <c r="E56"/>
  <c r="E55"/>
  <c r="C55"/>
  <c r="C56" s="1"/>
  <c r="G54"/>
  <c r="G53"/>
  <c r="G48"/>
  <c r="F48"/>
  <c r="G46"/>
  <c r="G35"/>
  <c r="F34"/>
  <c r="D34"/>
  <c r="E34" s="1"/>
  <c r="H32"/>
  <c r="H30"/>
  <c r="G30"/>
  <c r="H28"/>
  <c r="H22"/>
  <c r="H20"/>
  <c r="G18"/>
  <c r="H15"/>
  <c r="H14"/>
  <c r="G10"/>
  <c r="H9"/>
  <c r="D40" i="5"/>
  <c r="G40" s="1"/>
  <c r="D41"/>
  <c r="G41" s="1"/>
  <c r="D42"/>
  <c r="G42" s="1"/>
  <c r="D43"/>
  <c r="G43" s="1"/>
  <c r="D44"/>
  <c r="G44" s="1"/>
  <c r="D45"/>
  <c r="D46"/>
  <c r="G46" s="1"/>
  <c r="D47"/>
  <c r="F47" s="1"/>
  <c r="D48"/>
  <c r="G48" s="1"/>
  <c r="D49"/>
  <c r="F49" s="1"/>
  <c r="D50"/>
  <c r="G50" s="1"/>
  <c r="D51"/>
  <c r="G51" s="1"/>
  <c r="D52"/>
  <c r="G52" s="1"/>
  <c r="D53"/>
  <c r="D54"/>
  <c r="G54" s="1"/>
  <c r="D39"/>
  <c r="G39" s="1"/>
  <c r="E10"/>
  <c r="H10" s="1"/>
  <c r="E11"/>
  <c r="H11" s="1"/>
  <c r="E12"/>
  <c r="G12" s="1"/>
  <c r="E13"/>
  <c r="H13" s="1"/>
  <c r="E14"/>
  <c r="H14" s="1"/>
  <c r="E15"/>
  <c r="H15" s="1"/>
  <c r="E16"/>
  <c r="H16" s="1"/>
  <c r="E17"/>
  <c r="H17" s="1"/>
  <c r="E18"/>
  <c r="G18" s="1"/>
  <c r="E19"/>
  <c r="G19" s="1"/>
  <c r="E20"/>
  <c r="H20" s="1"/>
  <c r="E21"/>
  <c r="H21" s="1"/>
  <c r="E22"/>
  <c r="G22" s="1"/>
  <c r="E23"/>
  <c r="H23" s="1"/>
  <c r="E24"/>
  <c r="G24" s="1"/>
  <c r="E25"/>
  <c r="H25" s="1"/>
  <c r="E26"/>
  <c r="H26" s="1"/>
  <c r="E27"/>
  <c r="G27" s="1"/>
  <c r="E28"/>
  <c r="H28" s="1"/>
  <c r="E29"/>
  <c r="H29" s="1"/>
  <c r="E30"/>
  <c r="E31"/>
  <c r="H31" s="1"/>
  <c r="E32"/>
  <c r="H32" s="1"/>
  <c r="E33"/>
  <c r="G33" s="1"/>
  <c r="E35"/>
  <c r="G35" s="1"/>
  <c r="E36"/>
  <c r="H36" s="1"/>
  <c r="E9"/>
  <c r="G9" s="1"/>
  <c r="E55"/>
  <c r="E56" s="1"/>
  <c r="C55"/>
  <c r="C56" s="1"/>
  <c r="G53"/>
  <c r="F48"/>
  <c r="G47"/>
  <c r="G45"/>
  <c r="F42"/>
  <c r="G36"/>
  <c r="F34"/>
  <c r="D34"/>
  <c r="E34" s="1"/>
  <c r="G30"/>
  <c r="G29"/>
  <c r="G23"/>
  <c r="H22"/>
  <c r="G16"/>
  <c r="G10"/>
  <c r="D40" i="4"/>
  <c r="G40" s="1"/>
  <c r="D41"/>
  <c r="G41" s="1"/>
  <c r="D42"/>
  <c r="F42" s="1"/>
  <c r="D43"/>
  <c r="G43" s="1"/>
  <c r="D44"/>
  <c r="G44" s="1"/>
  <c r="D45"/>
  <c r="G45" s="1"/>
  <c r="D46"/>
  <c r="G46" s="1"/>
  <c r="D47"/>
  <c r="F47" s="1"/>
  <c r="D48"/>
  <c r="G48" s="1"/>
  <c r="D49"/>
  <c r="F49" s="1"/>
  <c r="D50"/>
  <c r="G50" s="1"/>
  <c r="D51"/>
  <c r="G51" s="1"/>
  <c r="D52"/>
  <c r="G52" s="1"/>
  <c r="D53"/>
  <c r="G53" s="1"/>
  <c r="D54"/>
  <c r="G54" s="1"/>
  <c r="D39"/>
  <c r="F39" s="1"/>
  <c r="E10"/>
  <c r="H10" s="1"/>
  <c r="E11"/>
  <c r="H11" s="1"/>
  <c r="E12"/>
  <c r="E13"/>
  <c r="H13" s="1"/>
  <c r="E14"/>
  <c r="H14" s="1"/>
  <c r="E15"/>
  <c r="H15" s="1"/>
  <c r="E16"/>
  <c r="G16" s="1"/>
  <c r="E17"/>
  <c r="H17" s="1"/>
  <c r="E18"/>
  <c r="H18" s="1"/>
  <c r="E19"/>
  <c r="H19" s="1"/>
  <c r="E20"/>
  <c r="E21"/>
  <c r="H21" s="1"/>
  <c r="E22"/>
  <c r="H22" s="1"/>
  <c r="E23"/>
  <c r="H23" s="1"/>
  <c r="E24"/>
  <c r="G24" s="1"/>
  <c r="E25"/>
  <c r="H25" s="1"/>
  <c r="E26"/>
  <c r="H26" s="1"/>
  <c r="E27"/>
  <c r="H27" s="1"/>
  <c r="E28"/>
  <c r="E29"/>
  <c r="H29" s="1"/>
  <c r="E30"/>
  <c r="G30" s="1"/>
  <c r="E31"/>
  <c r="H31" s="1"/>
  <c r="E32"/>
  <c r="G32" s="1"/>
  <c r="E33"/>
  <c r="H33" s="1"/>
  <c r="E35"/>
  <c r="G35" s="1"/>
  <c r="E36"/>
  <c r="H36" s="1"/>
  <c r="E9"/>
  <c r="H9" s="1"/>
  <c r="E55"/>
  <c r="E56" s="1"/>
  <c r="C55"/>
  <c r="C56" s="1"/>
  <c r="F51"/>
  <c r="G49"/>
  <c r="F43"/>
  <c r="G42"/>
  <c r="F34"/>
  <c r="D34"/>
  <c r="E34" s="1"/>
  <c r="H28"/>
  <c r="G20"/>
  <c r="H20"/>
  <c r="G17"/>
  <c r="H16"/>
  <c r="H12"/>
  <c r="G12"/>
  <c r="G9"/>
  <c r="E26" i="3"/>
  <c r="H26" s="1"/>
  <c r="D40"/>
  <c r="G40" s="1"/>
  <c r="D41"/>
  <c r="G41" s="1"/>
  <c r="D42"/>
  <c r="F42" s="1"/>
  <c r="D43"/>
  <c r="G43" s="1"/>
  <c r="D44"/>
  <c r="G44" s="1"/>
  <c r="D45"/>
  <c r="G45" s="1"/>
  <c r="D46"/>
  <c r="D47"/>
  <c r="F47" s="1"/>
  <c r="D48"/>
  <c r="G48" s="1"/>
  <c r="D49"/>
  <c r="G49" s="1"/>
  <c r="D50"/>
  <c r="G50" s="1"/>
  <c r="D51"/>
  <c r="F51" s="1"/>
  <c r="D52"/>
  <c r="G52" s="1"/>
  <c r="D53"/>
  <c r="G53" s="1"/>
  <c r="D54"/>
  <c r="D39"/>
  <c r="F39" s="1"/>
  <c r="E10"/>
  <c r="H10" s="1"/>
  <c r="E11"/>
  <c r="H11" s="1"/>
  <c r="E12"/>
  <c r="G12" s="1"/>
  <c r="E13"/>
  <c r="H13" s="1"/>
  <c r="E14"/>
  <c r="E15"/>
  <c r="H15" s="1"/>
  <c r="E16"/>
  <c r="E17"/>
  <c r="H17" s="1"/>
  <c r="E18"/>
  <c r="G18" s="1"/>
  <c r="E19"/>
  <c r="H19" s="1"/>
  <c r="E20"/>
  <c r="E21"/>
  <c r="H21" s="1"/>
  <c r="E22"/>
  <c r="G22" s="1"/>
  <c r="E23"/>
  <c r="H23" s="1"/>
  <c r="E24"/>
  <c r="G24" s="1"/>
  <c r="E25"/>
  <c r="H25" s="1"/>
  <c r="E27"/>
  <c r="H27" s="1"/>
  <c r="E28"/>
  <c r="E29"/>
  <c r="G29" s="1"/>
  <c r="E30"/>
  <c r="G30" s="1"/>
  <c r="E31"/>
  <c r="H31" s="1"/>
  <c r="E32"/>
  <c r="G32" s="1"/>
  <c r="E33"/>
  <c r="E35"/>
  <c r="E36"/>
  <c r="G36" s="1"/>
  <c r="E9"/>
  <c r="H9" s="1"/>
  <c r="E55"/>
  <c r="E56" s="1"/>
  <c r="C55"/>
  <c r="C56" s="1"/>
  <c r="G54"/>
  <c r="F48"/>
  <c r="G46"/>
  <c r="F43"/>
  <c r="G35"/>
  <c r="F34"/>
  <c r="D34"/>
  <c r="E34" s="1"/>
  <c r="G33"/>
  <c r="H28"/>
  <c r="H24"/>
  <c r="H22"/>
  <c r="H20"/>
  <c r="H18"/>
  <c r="G16"/>
  <c r="H14"/>
  <c r="H12"/>
  <c r="E10" i="2"/>
  <c r="G10" s="1"/>
  <c r="E11"/>
  <c r="E12"/>
  <c r="G12" s="1"/>
  <c r="E13"/>
  <c r="H13" s="1"/>
  <c r="E14"/>
  <c r="H14" s="1"/>
  <c r="E15"/>
  <c r="G15" s="1"/>
  <c r="E16"/>
  <c r="H16" s="1"/>
  <c r="E17"/>
  <c r="H17" s="1"/>
  <c r="E18"/>
  <c r="H18" s="1"/>
  <c r="E19"/>
  <c r="G19" s="1"/>
  <c r="E20"/>
  <c r="H20" s="1"/>
  <c r="E21"/>
  <c r="H21" s="1"/>
  <c r="E22"/>
  <c r="G22" s="1"/>
  <c r="E23"/>
  <c r="H23" s="1"/>
  <c r="E24"/>
  <c r="E25"/>
  <c r="H25" s="1"/>
  <c r="E26"/>
  <c r="G26" s="1"/>
  <c r="E27"/>
  <c r="H27" s="1"/>
  <c r="E28"/>
  <c r="G28" s="1"/>
  <c r="E29"/>
  <c r="H29" s="1"/>
  <c r="E30"/>
  <c r="H30" s="1"/>
  <c r="E31"/>
  <c r="G31" s="1"/>
  <c r="E32"/>
  <c r="H32" s="1"/>
  <c r="E33"/>
  <c r="E34"/>
  <c r="H34" s="1"/>
  <c r="E35"/>
  <c r="G35" s="1"/>
  <c r="E9"/>
  <c r="G9" s="1"/>
  <c r="E54"/>
  <c r="E55" s="1"/>
  <c r="C54"/>
  <c r="C55" s="1"/>
  <c r="D53"/>
  <c r="G53" s="1"/>
  <c r="D52"/>
  <c r="G52" s="1"/>
  <c r="D51"/>
  <c r="G51" s="1"/>
  <c r="D50"/>
  <c r="G50" s="1"/>
  <c r="F49"/>
  <c r="D49"/>
  <c r="G49" s="1"/>
  <c r="D48"/>
  <c r="F48" s="1"/>
  <c r="D47"/>
  <c r="F47" s="1"/>
  <c r="G46"/>
  <c r="D46"/>
  <c r="F46" s="1"/>
  <c r="D45"/>
  <c r="G45" s="1"/>
  <c r="D44"/>
  <c r="G44" s="1"/>
  <c r="D43"/>
  <c r="G43" s="1"/>
  <c r="D42"/>
  <c r="F42" s="1"/>
  <c r="D41"/>
  <c r="F41" s="1"/>
  <c r="D40"/>
  <c r="F40" s="1"/>
  <c r="D39"/>
  <c r="G39" s="1"/>
  <c r="G38"/>
  <c r="D38"/>
  <c r="F33"/>
  <c r="G33" s="1"/>
  <c r="D33"/>
  <c r="G32"/>
  <c r="G29"/>
  <c r="H24"/>
  <c r="G24"/>
  <c r="G18"/>
  <c r="G16"/>
  <c r="H11"/>
  <c r="E10" i="1"/>
  <c r="E11"/>
  <c r="H11" s="1"/>
  <c r="E12"/>
  <c r="H12" s="1"/>
  <c r="E13"/>
  <c r="E14"/>
  <c r="H14" s="1"/>
  <c r="E15"/>
  <c r="G15" s="1"/>
  <c r="E16"/>
  <c r="E17"/>
  <c r="E18"/>
  <c r="H18" s="1"/>
  <c r="E19"/>
  <c r="E20"/>
  <c r="H20" s="1"/>
  <c r="E21"/>
  <c r="E22"/>
  <c r="H22" s="1"/>
  <c r="E23"/>
  <c r="G23" s="1"/>
  <c r="E24"/>
  <c r="G24" s="1"/>
  <c r="E25"/>
  <c r="E26"/>
  <c r="G26" s="1"/>
  <c r="E27"/>
  <c r="H27" s="1"/>
  <c r="E28"/>
  <c r="G28" s="1"/>
  <c r="E29"/>
  <c r="H29" s="1"/>
  <c r="E30"/>
  <c r="H30" s="1"/>
  <c r="E31"/>
  <c r="H31" s="1"/>
  <c r="E32"/>
  <c r="G32" s="1"/>
  <c r="E34"/>
  <c r="G34" s="1"/>
  <c r="E35"/>
  <c r="E9"/>
  <c r="G9" s="1"/>
  <c r="H17"/>
  <c r="G17"/>
  <c r="D39"/>
  <c r="G39" s="1"/>
  <c r="D40"/>
  <c r="F40" s="1"/>
  <c r="D41"/>
  <c r="G41" s="1"/>
  <c r="D42"/>
  <c r="G42" s="1"/>
  <c r="D43"/>
  <c r="F43" s="1"/>
  <c r="D44"/>
  <c r="D45"/>
  <c r="G45" s="1"/>
  <c r="D46"/>
  <c r="F46" s="1"/>
  <c r="D47"/>
  <c r="G47" s="1"/>
  <c r="D48"/>
  <c r="G48" s="1"/>
  <c r="D49"/>
  <c r="F49" s="1"/>
  <c r="D50"/>
  <c r="F50" s="1"/>
  <c r="D51"/>
  <c r="G51" s="1"/>
  <c r="D52"/>
  <c r="G52" s="1"/>
  <c r="D53"/>
  <c r="G53" s="1"/>
  <c r="D38"/>
  <c r="E54"/>
  <c r="E55" s="1"/>
  <c r="C54"/>
  <c r="C55" s="1"/>
  <c r="G44"/>
  <c r="G35"/>
  <c r="F33"/>
  <c r="D33"/>
  <c r="E33" s="1"/>
  <c r="H25"/>
  <c r="H23"/>
  <c r="H21"/>
  <c r="H19"/>
  <c r="G16"/>
  <c r="H13"/>
  <c r="H10"/>
  <c r="G32" i="10" l="1"/>
  <c r="H22"/>
  <c r="H19"/>
  <c r="G42"/>
  <c r="G56"/>
  <c r="G57"/>
  <c r="F56"/>
  <c r="F51"/>
  <c r="F47"/>
  <c r="F39"/>
  <c r="H34"/>
  <c r="G34"/>
  <c r="H33"/>
  <c r="H30"/>
  <c r="H24"/>
  <c r="G23"/>
  <c r="G20"/>
  <c r="G16"/>
  <c r="H15"/>
  <c r="G14"/>
  <c r="G18"/>
  <c r="G36"/>
  <c r="F41"/>
  <c r="F50"/>
  <c r="F57"/>
  <c r="G10" i="3"/>
  <c r="H35" i="4"/>
  <c r="G55" i="9"/>
  <c r="G18" i="4"/>
  <c r="H30"/>
  <c r="G17" i="5"/>
  <c r="H29" i="6"/>
  <c r="H26" i="2"/>
  <c r="G34"/>
  <c r="F50"/>
  <c r="G17" i="3"/>
  <c r="H36"/>
  <c r="G51"/>
  <c r="G33" i="4"/>
  <c r="F48"/>
  <c r="F39" i="5"/>
  <c r="F50"/>
  <c r="G12" i="6"/>
  <c r="H17"/>
  <c r="H24"/>
  <c r="G42"/>
  <c r="G26" i="7"/>
  <c r="F52"/>
  <c r="G22" i="8"/>
  <c r="G49"/>
  <c r="C56"/>
  <c r="D56" s="1"/>
  <c r="G24" i="9"/>
  <c r="G34" i="5"/>
  <c r="G41" i="2"/>
  <c r="F43" i="5"/>
  <c r="G33" i="6"/>
  <c r="G17" i="2"/>
  <c r="G40"/>
  <c r="D55" i="3"/>
  <c r="G20" i="5"/>
  <c r="F51"/>
  <c r="G23" i="7"/>
  <c r="G30" i="8"/>
  <c r="G35"/>
  <c r="G9" i="9"/>
  <c r="H29"/>
  <c r="H34"/>
  <c r="G33"/>
  <c r="G30"/>
  <c r="H27"/>
  <c r="G26"/>
  <c r="H22"/>
  <c r="G20"/>
  <c r="H19"/>
  <c r="G16"/>
  <c r="H15"/>
  <c r="E56"/>
  <c r="G56" s="1"/>
  <c r="F55"/>
  <c r="G51"/>
  <c r="F49"/>
  <c r="G47"/>
  <c r="F43"/>
  <c r="G34"/>
  <c r="G14"/>
  <c r="G18"/>
  <c r="G36"/>
  <c r="F41"/>
  <c r="F50"/>
  <c r="G20" i="1"/>
  <c r="H32"/>
  <c r="G9" i="3"/>
  <c r="F48" i="1"/>
  <c r="H24" i="5"/>
  <c r="F43" i="6"/>
  <c r="G49"/>
  <c r="G26"/>
  <c r="F47" i="7"/>
  <c r="G51"/>
  <c r="H28" i="1"/>
  <c r="F43" i="2"/>
  <c r="G47"/>
  <c r="F41" i="3"/>
  <c r="F49"/>
  <c r="G23" i="4"/>
  <c r="G29"/>
  <c r="G32" i="5"/>
  <c r="G51" i="6"/>
  <c r="H27" i="7"/>
  <c r="D55" i="6"/>
  <c r="D56" s="1"/>
  <c r="G56" s="1"/>
  <c r="G34" i="8"/>
  <c r="H34"/>
  <c r="H10"/>
  <c r="H14"/>
  <c r="H16"/>
  <c r="H18"/>
  <c r="H20"/>
  <c r="H23"/>
  <c r="H26"/>
  <c r="H29"/>
  <c r="H32"/>
  <c r="H36"/>
  <c r="G41"/>
  <c r="G43"/>
  <c r="G48"/>
  <c r="G50"/>
  <c r="G52"/>
  <c r="F55"/>
  <c r="G39"/>
  <c r="F49" i="7"/>
  <c r="G15"/>
  <c r="H19"/>
  <c r="G35"/>
  <c r="H34"/>
  <c r="G34"/>
  <c r="H14"/>
  <c r="H18"/>
  <c r="H36"/>
  <c r="G41"/>
  <c r="G50"/>
  <c r="D55"/>
  <c r="F55" s="1"/>
  <c r="H23" i="6"/>
  <c r="G40"/>
  <c r="F47"/>
  <c r="H27"/>
  <c r="H16"/>
  <c r="H34"/>
  <c r="G34"/>
  <c r="F55"/>
  <c r="H10"/>
  <c r="G15"/>
  <c r="G19"/>
  <c r="G22"/>
  <c r="G36"/>
  <c r="G39"/>
  <c r="F41"/>
  <c r="G47"/>
  <c r="F50"/>
  <c r="H34" i="5"/>
  <c r="F41"/>
  <c r="G15"/>
  <c r="H19"/>
  <c r="H9"/>
  <c r="H12"/>
  <c r="H18"/>
  <c r="H27"/>
  <c r="H30"/>
  <c r="H33"/>
  <c r="H35"/>
  <c r="G49"/>
  <c r="D55"/>
  <c r="G55" s="1"/>
  <c r="D55" i="4"/>
  <c r="D56" s="1"/>
  <c r="F56" s="1"/>
  <c r="H24"/>
  <c r="H32"/>
  <c r="G27"/>
  <c r="G34"/>
  <c r="H34"/>
  <c r="G10"/>
  <c r="G15"/>
  <c r="G19"/>
  <c r="G22"/>
  <c r="G36"/>
  <c r="G39"/>
  <c r="F41"/>
  <c r="G47"/>
  <c r="F50"/>
  <c r="G34" i="3"/>
  <c r="G42"/>
  <c r="G39"/>
  <c r="D56"/>
  <c r="F56" s="1"/>
  <c r="G15"/>
  <c r="H29"/>
  <c r="H32"/>
  <c r="G19"/>
  <c r="F55"/>
  <c r="G55"/>
  <c r="H34"/>
  <c r="H16"/>
  <c r="H30"/>
  <c r="H33"/>
  <c r="H35"/>
  <c r="G20"/>
  <c r="G23"/>
  <c r="G27"/>
  <c r="G47"/>
  <c r="F50"/>
  <c r="H33" i="2"/>
  <c r="H12"/>
  <c r="G20"/>
  <c r="G23"/>
  <c r="H35"/>
  <c r="H9"/>
  <c r="H10"/>
  <c r="H15"/>
  <c r="H19"/>
  <c r="H22"/>
  <c r="H28"/>
  <c r="H31"/>
  <c r="F38"/>
  <c r="G42"/>
  <c r="G48"/>
  <c r="F54"/>
  <c r="D54"/>
  <c r="G54" s="1"/>
  <c r="G33" i="1"/>
  <c r="G29"/>
  <c r="H9"/>
  <c r="H34"/>
  <c r="G22"/>
  <c r="H15"/>
  <c r="G10"/>
  <c r="G49"/>
  <c r="F42"/>
  <c r="G40"/>
  <c r="D54"/>
  <c r="G54" s="1"/>
  <c r="H16"/>
  <c r="H26"/>
  <c r="H33"/>
  <c r="G50"/>
  <c r="H24"/>
  <c r="H35"/>
  <c r="G43"/>
  <c r="G12"/>
  <c r="G19"/>
  <c r="G31"/>
  <c r="G46"/>
  <c r="F54"/>
  <c r="G18"/>
  <c r="F38"/>
  <c r="F41"/>
  <c r="F47"/>
  <c r="G38"/>
  <c r="G55" i="4" l="1"/>
  <c r="G56"/>
  <c r="F55"/>
  <c r="G55" i="6"/>
  <c r="F56" i="9"/>
  <c r="G55" i="8"/>
  <c r="G55" i="7"/>
  <c r="D56"/>
  <c r="F56" i="6"/>
  <c r="D56" i="5"/>
  <c r="F55"/>
  <c r="G56" i="3"/>
  <c r="D55" i="2"/>
  <c r="D55" i="1"/>
  <c r="F55" s="1"/>
  <c r="F56" i="8" l="1"/>
  <c r="G56"/>
  <c r="G56" i="7"/>
  <c r="F56"/>
  <c r="F56" i="5"/>
  <c r="G56"/>
  <c r="F55" i="2"/>
  <c r="G55"/>
  <c r="G55" i="1"/>
</calcChain>
</file>

<file path=xl/sharedStrings.xml><?xml version="1.0" encoding="utf-8"?>
<sst xmlns="http://schemas.openxmlformats.org/spreadsheetml/2006/main" count="792" uniqueCount="102">
  <si>
    <t xml:space="preserve">                      И с п о л н е н и е </t>
  </si>
  <si>
    <r>
      <t>бюджета Администрация сельского поселения Пугачевский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</si>
  <si>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</si>
  <si>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</si>
  <si>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</si>
  <si>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</si>
  <si>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</si>
  <si>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</si>
  <si>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</si>
  <si>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</si>
  <si>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</si>
  <si>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</si>
  <si>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</si>
  <si>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</si>
  <si>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</si>
  <si>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</si>
  <si>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</si>
  <si>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э\эн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</si>
  <si>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</si>
  <si>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</si>
  <si>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</si>
  <si>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</si>
  <si>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</si>
  <si>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</si>
  <si>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</si>
  <si>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</si>
  <si>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</si>
  <si>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</si>
  <si>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</si>
  <si>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</si>
  <si>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</si>
  <si>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</si>
  <si>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</si>
  <si>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</si>
  <si>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</si>
  <si>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</si>
  <si>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</si>
  <si>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</si>
  <si>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</si>
  <si>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</si>
  <si>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</si>
  <si>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</si>
  <si>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</si>
  <si>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</si>
  <si>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</si>
  <si>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</si>
  <si>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</si>
  <si>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</si>
  <si>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</si>
  <si>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</si>
  <si>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</si>
  <si>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</si>
  <si>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</si>
  <si>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</si>
  <si>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</si>
  <si>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</si>
  <si>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</si>
  <si>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</si>
  <si>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</si>
  <si>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</si>
  <si>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</si>
  <si>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</si>
  <si>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</si>
  <si>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</si>
  <si>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</si>
  <si>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</si>
  <si>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</si>
  <si>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</si>
  <si>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 xml:space="preserve">утверж за 1 месяц </t>
  </si>
  <si>
    <t xml:space="preserve">касса </t>
  </si>
  <si>
    <t>утверж.за 2020г.</t>
  </si>
  <si>
    <t>утвер.на 2020г.</t>
  </si>
  <si>
    <t>Дох.от сдачи земли</t>
  </si>
  <si>
    <t>по состоянию на 01 марта 2020 года.</t>
  </si>
  <si>
    <t xml:space="preserve">утверж за 2 мес </t>
  </si>
  <si>
    <t>по состоянию на 01 апреля 2020 года.</t>
  </si>
  <si>
    <t xml:space="preserve">утверж за 3 мес </t>
  </si>
  <si>
    <t>Прочие МБТ</t>
  </si>
  <si>
    <t>Др.общегос вопросы</t>
  </si>
  <si>
    <t>0113</t>
  </si>
  <si>
    <t>по состоянию на 01 мая 2020 года.</t>
  </si>
  <si>
    <t xml:space="preserve">утверж за 4 мес </t>
  </si>
  <si>
    <t>по состоянию на 01 июня 2020 года.</t>
  </si>
  <si>
    <t xml:space="preserve">утверж за 5 мес </t>
  </si>
  <si>
    <t>по состоянию на 01 июля 2020 года.</t>
  </si>
  <si>
    <t xml:space="preserve">утверж за 6 мес </t>
  </si>
  <si>
    <t>Прочие с физ лиц</t>
  </si>
  <si>
    <t>Прочие с юр лиц</t>
  </si>
  <si>
    <t>Остаток</t>
  </si>
  <si>
    <t>в т.ч.</t>
  </si>
  <si>
    <t>военкомат</t>
  </si>
  <si>
    <t>РБ</t>
  </si>
  <si>
    <t>собственные</t>
  </si>
  <si>
    <t>по состоянию на 01 августа 2020 года.</t>
  </si>
  <si>
    <t xml:space="preserve">утверж за 7 мес </t>
  </si>
  <si>
    <t>по состоянию на 01  октября  2020 года.</t>
  </si>
  <si>
    <t xml:space="preserve">утверж за 9 мес </t>
  </si>
  <si>
    <t>по состоянию на 01   ноября  2020 года.</t>
  </si>
  <si>
    <t xml:space="preserve">утверж за  10 мес </t>
  </si>
  <si>
    <t>по состоянию на 01   декабря   2020 года.</t>
  </si>
  <si>
    <t xml:space="preserve">утверж за  11 мес </t>
  </si>
  <si>
    <t>штрафы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</si>
</sst>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3" fontId="0" fillId="2" borderId="13" xfId="0" applyNumberFormat="1" applyFont="1" applyFill="1" applyBorder="1"/>
    <xf numFmtId="3" fontId="0" fillId="2" borderId="3" xfId="0" applyNumberFormat="1" applyFont="1" applyFill="1" applyBorder="1"/>
    <xf numFmtId="164" fontId="0" fillId="0" borderId="6" xfId="0" applyNumberFormat="1" applyFont="1" applyBorder="1"/>
    <xf numFmtId="1" fontId="0" fillId="0" borderId="3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9" t="s">
        <v>1</v>
      </c>
      <c r="C4" s="119"/>
      <c r="D4" s="119"/>
      <c r="E4" s="119"/>
      <c r="F4" s="119"/>
      <c r="G4" s="119"/>
      <c r="H4" s="119"/>
    </row>
    <row r="5" spans="1:14">
      <c r="B5" s="119" t="s">
        <v>2</v>
      </c>
      <c r="C5" s="119"/>
      <c r="D5" s="119"/>
      <c r="E5" s="119"/>
      <c r="F5" s="119"/>
    </row>
    <row r="6" spans="1:14">
      <c r="C6" s="120" t="s">
        <v>67</v>
      </c>
      <c r="D6" s="120"/>
      <c r="E6" s="120"/>
      <c r="F6" s="120"/>
    </row>
    <row r="7" spans="1:14">
      <c r="A7" s="2"/>
      <c r="B7" s="2"/>
    </row>
    <row r="8" spans="1:14" ht="45.75" customHeight="1">
      <c r="A8" s="121" t="s">
        <v>3</v>
      </c>
      <c r="B8" s="122"/>
      <c r="C8" s="3" t="s">
        <v>4</v>
      </c>
      <c r="D8" s="4" t="s">
        <v>70</v>
      </c>
      <c r="E8" s="4" t="s">
        <v>68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999100</v>
      </c>
      <c r="E9" s="9">
        <f>SUM(D9/12*1)</f>
        <v>83258.333333333328</v>
      </c>
      <c r="F9" s="9">
        <v>76177</v>
      </c>
      <c r="G9" s="10">
        <f>F9/E9*100</f>
        <v>91.494745270743678</v>
      </c>
      <c r="H9" s="11">
        <f t="shared" ref="H9:H35" si="0">E9-F9</f>
        <v>7081.3333333333285</v>
      </c>
    </row>
    <row r="10" spans="1:14">
      <c r="A10" s="12" t="s">
        <v>8</v>
      </c>
      <c r="B10" s="13"/>
      <c r="C10" s="8">
        <v>213</v>
      </c>
      <c r="D10" s="9">
        <v>301700</v>
      </c>
      <c r="E10" s="9">
        <f t="shared" ref="E10:E35" si="1">SUM(D10/12*1)</f>
        <v>25141.666666666668</v>
      </c>
      <c r="F10" s="9">
        <v>16503</v>
      </c>
      <c r="G10" s="10">
        <f>F10/E10*100</f>
        <v>65.640039774610543</v>
      </c>
      <c r="H10" s="11">
        <f t="shared" si="0"/>
        <v>8638.6666666666679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38400</v>
      </c>
      <c r="E12" s="9">
        <f t="shared" si="1"/>
        <v>3200</v>
      </c>
      <c r="F12" s="17">
        <v>0</v>
      </c>
      <c r="G12" s="10">
        <f>F12/E12*100</f>
        <v>0</v>
      </c>
      <c r="H12" s="11">
        <f t="shared" si="0"/>
        <v>3200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3500</v>
      </c>
      <c r="E14" s="9">
        <f t="shared" si="1"/>
        <v>291.66666666666669</v>
      </c>
      <c r="F14" s="9">
        <v>0</v>
      </c>
      <c r="G14" s="20"/>
      <c r="H14" s="11">
        <f>E14-F14</f>
        <v>291.66666666666669</v>
      </c>
    </row>
    <row r="15" spans="1:14">
      <c r="A15" s="47" t="s">
        <v>15</v>
      </c>
      <c r="B15" s="48"/>
      <c r="C15" s="19" t="s">
        <v>16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0" si="2">F15/E15*100</f>
        <v>0</v>
      </c>
      <c r="H15" s="11">
        <f t="shared" si="0"/>
        <v>4441.666666666667</v>
      </c>
    </row>
    <row r="16" spans="1:14">
      <c r="A16" s="14" t="s">
        <v>17</v>
      </c>
      <c r="B16" s="15"/>
      <c r="C16" s="19" t="s">
        <v>18</v>
      </c>
      <c r="D16" s="9">
        <v>182000</v>
      </c>
      <c r="E16" s="9">
        <f t="shared" si="1"/>
        <v>15166.666666666666</v>
      </c>
      <c r="F16" s="9">
        <v>0</v>
      </c>
      <c r="G16" s="10">
        <f t="shared" si="2"/>
        <v>0</v>
      </c>
      <c r="H16" s="11">
        <f>E16-F16</f>
        <v>15166.666666666666</v>
      </c>
    </row>
    <row r="17" spans="1:8">
      <c r="A17" s="14" t="s">
        <v>65</v>
      </c>
      <c r="B17" s="15"/>
      <c r="C17" s="19" t="s">
        <v>66</v>
      </c>
      <c r="D17" s="9">
        <v>1000</v>
      </c>
      <c r="E17" s="9">
        <f t="shared" si="1"/>
        <v>83.333333333333329</v>
      </c>
      <c r="F17" s="9">
        <v>0</v>
      </c>
      <c r="G17" s="10">
        <f t="shared" si="2"/>
        <v>0</v>
      </c>
      <c r="H17" s="11">
        <f>E17-F17</f>
        <v>83.333333333333329</v>
      </c>
    </row>
    <row r="18" spans="1:8">
      <c r="A18" s="21" t="s">
        <v>19</v>
      </c>
      <c r="B18" s="22"/>
      <c r="C18" s="23">
        <v>225</v>
      </c>
      <c r="D18" s="24">
        <v>11000</v>
      </c>
      <c r="E18" s="9">
        <f t="shared" si="1"/>
        <v>916.66666666666663</v>
      </c>
      <c r="F18" s="24">
        <v>0</v>
      </c>
      <c r="G18" s="10">
        <f t="shared" si="2"/>
        <v>0</v>
      </c>
      <c r="H18" s="11">
        <f>E18-F18</f>
        <v>916.66666666666663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808.33333333333337</v>
      </c>
      <c r="F19" s="24">
        <v>0</v>
      </c>
      <c r="G19" s="10">
        <f t="shared" si="2"/>
        <v>0</v>
      </c>
      <c r="H19" s="11">
        <f t="shared" si="0"/>
        <v>808.33333333333337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416.66666666666669</v>
      </c>
      <c r="F20" s="9">
        <v>0</v>
      </c>
      <c r="G20" s="10">
        <f t="shared" si="2"/>
        <v>0</v>
      </c>
      <c r="H20" s="11">
        <f>E20-F20</f>
        <v>416.66666666666669</v>
      </c>
    </row>
    <row r="21" spans="1:8">
      <c r="A21" s="12" t="s">
        <v>22</v>
      </c>
      <c r="B21" s="13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23" t="s">
        <v>23</v>
      </c>
      <c r="B22" s="124"/>
      <c r="C22" s="25" t="s">
        <v>24</v>
      </c>
      <c r="D22" s="26">
        <v>118500</v>
      </c>
      <c r="E22" s="9">
        <f t="shared" si="1"/>
        <v>9875</v>
      </c>
      <c r="F22" s="26">
        <v>33750</v>
      </c>
      <c r="G22" s="10">
        <f>SUM(F22/E22*100)</f>
        <v>341.77215189873419</v>
      </c>
      <c r="H22" s="11">
        <f t="shared" si="0"/>
        <v>-23875</v>
      </c>
    </row>
    <row r="23" spans="1:8">
      <c r="A23" s="6" t="s">
        <v>25</v>
      </c>
      <c r="B23" s="7"/>
      <c r="C23" s="25">
        <v>346</v>
      </c>
      <c r="D23" s="26">
        <v>33000</v>
      </c>
      <c r="E23" s="9">
        <f t="shared" si="1"/>
        <v>2750</v>
      </c>
      <c r="F23" s="26"/>
      <c r="G23" s="10">
        <f>F23/E23*100</f>
        <v>0</v>
      </c>
      <c r="H23" s="11">
        <f t="shared" si="0"/>
        <v>2750</v>
      </c>
    </row>
    <row r="24" spans="1:8" ht="12" customHeight="1">
      <c r="A24" s="123" t="s">
        <v>26</v>
      </c>
      <c r="B24" s="124"/>
      <c r="C24" s="25">
        <v>291</v>
      </c>
      <c r="D24" s="26">
        <v>9200</v>
      </c>
      <c r="E24" s="9">
        <f t="shared" si="1"/>
        <v>766.66666666666663</v>
      </c>
      <c r="F24" s="26">
        <v>2391</v>
      </c>
      <c r="G24" s="10">
        <f>SUM(F24/E24*100)</f>
        <v>311.86956521739131</v>
      </c>
      <c r="H24" s="11">
        <f>E24-F24</f>
        <v>-1624.3333333333335</v>
      </c>
    </row>
    <row r="25" spans="1:8">
      <c r="A25" s="21" t="s">
        <v>27</v>
      </c>
      <c r="B25" s="22"/>
      <c r="C25" s="27" t="s">
        <v>28</v>
      </c>
      <c r="D25" s="28">
        <v>1500</v>
      </c>
      <c r="E25" s="9">
        <f t="shared" si="1"/>
        <v>125</v>
      </c>
      <c r="F25" s="28"/>
      <c r="G25" s="10"/>
      <c r="H25" s="11">
        <f>E25-F25</f>
        <v>125</v>
      </c>
    </row>
    <row r="26" spans="1:8">
      <c r="A26" s="21" t="s">
        <v>29</v>
      </c>
      <c r="B26" s="22"/>
      <c r="C26" s="27" t="s">
        <v>30</v>
      </c>
      <c r="D26" s="28">
        <v>94300</v>
      </c>
      <c r="E26" s="9">
        <f t="shared" si="1"/>
        <v>7858.333333333333</v>
      </c>
      <c r="F26" s="28">
        <v>0</v>
      </c>
      <c r="G26" s="10">
        <f>F26/E26*100</f>
        <v>0</v>
      </c>
      <c r="H26" s="11">
        <f t="shared" si="0"/>
        <v>7858.333333333333</v>
      </c>
    </row>
    <row r="27" spans="1:8">
      <c r="A27" s="125" t="s">
        <v>31</v>
      </c>
      <c r="B27" s="12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33</v>
      </c>
      <c r="B28" s="13"/>
      <c r="C28" s="29" t="s">
        <v>34</v>
      </c>
      <c r="D28" s="9">
        <v>6000</v>
      </c>
      <c r="E28" s="9">
        <f t="shared" si="1"/>
        <v>500</v>
      </c>
      <c r="F28" s="9"/>
      <c r="G28" s="10">
        <f>SUM(F28/E28*100)</f>
        <v>0</v>
      </c>
      <c r="H28" s="11">
        <f>E28-F28</f>
        <v>500</v>
      </c>
    </row>
    <row r="29" spans="1:8">
      <c r="A29" s="12" t="s">
        <v>35</v>
      </c>
      <c r="B29" s="13"/>
      <c r="C29" s="29" t="s">
        <v>36</v>
      </c>
      <c r="D29" s="9">
        <v>206000</v>
      </c>
      <c r="E29" s="9">
        <f t="shared" si="1"/>
        <v>17166.666666666668</v>
      </c>
      <c r="F29" s="9">
        <v>0</v>
      </c>
      <c r="G29" s="10">
        <f>SUM(F29/E29*100)</f>
        <v>0</v>
      </c>
      <c r="H29" s="11">
        <f>E29-F29</f>
        <v>17166.666666666668</v>
      </c>
    </row>
    <row r="30" spans="1:8">
      <c r="A30" s="12" t="s">
        <v>33</v>
      </c>
      <c r="B30" s="13"/>
      <c r="C30" s="29" t="s">
        <v>37</v>
      </c>
      <c r="D30" s="9">
        <v>0</v>
      </c>
      <c r="E30" s="9">
        <f t="shared" si="1"/>
        <v>0</v>
      </c>
      <c r="F30" s="9"/>
      <c r="G30" s="10"/>
      <c r="H30" s="11">
        <f>E30-F30</f>
        <v>0</v>
      </c>
    </row>
    <row r="31" spans="1:8">
      <c r="A31" s="12" t="s">
        <v>38</v>
      </c>
      <c r="B31" s="13"/>
      <c r="C31" s="29" t="s">
        <v>39</v>
      </c>
      <c r="D31" s="9">
        <v>825000</v>
      </c>
      <c r="E31" s="9">
        <f t="shared" si="1"/>
        <v>68750</v>
      </c>
      <c r="F31" s="9"/>
      <c r="G31" s="10">
        <f>SUM(F31/E31*100)</f>
        <v>0</v>
      </c>
      <c r="H31" s="11">
        <f t="shared" si="0"/>
        <v>68750</v>
      </c>
    </row>
    <row r="32" spans="1:8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30" t="s">
        <v>42</v>
      </c>
      <c r="B33" s="31"/>
      <c r="C33" s="23"/>
      <c r="D33" s="28">
        <f>SUM(D9:D32)</f>
        <v>2898200</v>
      </c>
      <c r="E33" s="9">
        <f t="shared" si="1"/>
        <v>241516.66666666666</v>
      </c>
      <c r="F33" s="28">
        <f>SUM(F9:F32)</f>
        <v>128821</v>
      </c>
      <c r="G33" s="10">
        <f>F33/E33*100</f>
        <v>53.338347940100746</v>
      </c>
      <c r="H33" s="11">
        <f t="shared" si="0"/>
        <v>112695.66666666666</v>
      </c>
    </row>
    <row r="34" spans="1:8">
      <c r="A34" s="32" t="s">
        <v>43</v>
      </c>
      <c r="B34" s="33"/>
      <c r="C34" s="8"/>
      <c r="D34" s="34">
        <v>647000</v>
      </c>
      <c r="E34" s="9">
        <f t="shared" si="1"/>
        <v>53916.666666666664</v>
      </c>
      <c r="F34" s="34">
        <v>64587</v>
      </c>
      <c r="G34" s="10">
        <f>F34/E34*100</f>
        <v>119.79041731066462</v>
      </c>
      <c r="H34" s="11">
        <f t="shared" si="0"/>
        <v>-10670.333333333336</v>
      </c>
    </row>
    <row r="35" spans="1:8">
      <c r="A35" s="117" t="s">
        <v>44</v>
      </c>
      <c r="B35" s="118"/>
      <c r="C35" s="35"/>
      <c r="D35" s="36">
        <v>1118400</v>
      </c>
      <c r="E35" s="9">
        <f t="shared" si="1"/>
        <v>93200</v>
      </c>
      <c r="F35" s="36">
        <v>64235</v>
      </c>
      <c r="G35" s="10">
        <f>F35/E35*100</f>
        <v>68.921673819742495</v>
      </c>
      <c r="H35" s="37">
        <f t="shared" si="0"/>
        <v>28965</v>
      </c>
    </row>
    <row r="37" spans="1:8" ht="27" customHeight="1">
      <c r="A37" s="121" t="s">
        <v>45</v>
      </c>
      <c r="B37" s="122"/>
      <c r="C37" s="4" t="s">
        <v>71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1574900</v>
      </c>
      <c r="D38" s="34">
        <f>SUM(C38/12*1)</f>
        <v>131241.66666666666</v>
      </c>
      <c r="E38" s="28">
        <v>32725</v>
      </c>
      <c r="F38" s="28">
        <f t="shared" ref="F38:F43" si="3">SUM(E38/D38*100)</f>
        <v>24.93491650263509</v>
      </c>
      <c r="G38" s="40">
        <f>E38-D38</f>
        <v>-98516.666666666657</v>
      </c>
      <c r="H38" s="41"/>
    </row>
    <row r="39" spans="1:8" ht="12.75" customHeight="1">
      <c r="A39" s="117" t="s">
        <v>50</v>
      </c>
      <c r="B39" s="118"/>
      <c r="C39" s="28">
        <v>0</v>
      </c>
      <c r="D39" s="34">
        <f t="shared" ref="D39:D53" si="4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7" t="s">
        <v>51</v>
      </c>
      <c r="B40" s="118"/>
      <c r="C40" s="28">
        <v>94300</v>
      </c>
      <c r="D40" s="34">
        <f t="shared" si="4"/>
        <v>7858.333333333333</v>
      </c>
      <c r="E40" s="28">
        <v>0</v>
      </c>
      <c r="F40" s="28">
        <f t="shared" si="3"/>
        <v>0</v>
      </c>
      <c r="G40" s="40">
        <f t="shared" ref="G40:G55" si="5">SUM(E40-D40)</f>
        <v>-7858.333333333333</v>
      </c>
      <c r="H40" s="41"/>
    </row>
    <row r="41" spans="1:8" ht="12.75" customHeight="1">
      <c r="A41" s="117" t="s">
        <v>52</v>
      </c>
      <c r="B41" s="118"/>
      <c r="C41" s="28">
        <v>206000</v>
      </c>
      <c r="D41" s="34">
        <f t="shared" si="4"/>
        <v>17166.666666666668</v>
      </c>
      <c r="E41" s="28">
        <v>0</v>
      </c>
      <c r="F41" s="28">
        <f t="shared" si="3"/>
        <v>0</v>
      </c>
      <c r="G41" s="40">
        <f>SUM(E41-D41)</f>
        <v>-17166.666666666668</v>
      </c>
      <c r="H41" s="41"/>
    </row>
    <row r="42" spans="1:8" ht="12.75" customHeight="1">
      <c r="A42" s="117" t="s">
        <v>53</v>
      </c>
      <c r="B42" s="118"/>
      <c r="C42" s="28">
        <v>700000</v>
      </c>
      <c r="D42" s="34">
        <f t="shared" si="4"/>
        <v>58333.333333333336</v>
      </c>
      <c r="E42" s="28">
        <v>0</v>
      </c>
      <c r="F42" s="28">
        <f t="shared" si="3"/>
        <v>0</v>
      </c>
      <c r="G42" s="40">
        <f t="shared" si="5"/>
        <v>-58333.333333333336</v>
      </c>
      <c r="H42" s="41"/>
    </row>
    <row r="43" spans="1:8" ht="12.75" customHeight="1">
      <c r="A43" s="117" t="s">
        <v>54</v>
      </c>
      <c r="B43" s="118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>
      <c r="A44" s="117" t="s">
        <v>55</v>
      </c>
      <c r="B44" s="118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7"/>
      <c r="B45" s="11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32" t="s">
        <v>56</v>
      </c>
      <c r="B46" s="42"/>
      <c r="C46" s="34">
        <v>32200</v>
      </c>
      <c r="D46" s="34">
        <f t="shared" si="4"/>
        <v>2683.3333333333335</v>
      </c>
      <c r="E46" s="34">
        <v>69</v>
      </c>
      <c r="F46" s="28">
        <f>E46/D46*100</f>
        <v>2.5714285714285712</v>
      </c>
      <c r="G46" s="40">
        <f t="shared" si="5"/>
        <v>-2614.3333333333335</v>
      </c>
      <c r="H46" s="40"/>
    </row>
    <row r="47" spans="1:8" ht="12.75" customHeight="1">
      <c r="A47" s="43" t="s">
        <v>57</v>
      </c>
      <c r="B47" s="43"/>
      <c r="C47" s="34">
        <v>7000</v>
      </c>
      <c r="D47" s="34">
        <f t="shared" si="4"/>
        <v>583.33333333333337</v>
      </c>
      <c r="E47" s="34">
        <v>0</v>
      </c>
      <c r="F47" s="28">
        <f>E47/D47*100</f>
        <v>0</v>
      </c>
      <c r="G47" s="40">
        <f t="shared" si="5"/>
        <v>-583.33333333333337</v>
      </c>
      <c r="H47" s="40"/>
    </row>
    <row r="48" spans="1:8" ht="12.75" customHeight="1">
      <c r="A48" s="117" t="s">
        <v>58</v>
      </c>
      <c r="B48" s="118"/>
      <c r="C48" s="34">
        <v>64700</v>
      </c>
      <c r="D48" s="34">
        <f t="shared" si="4"/>
        <v>5391.666666666667</v>
      </c>
      <c r="E48" s="34">
        <v>1372</v>
      </c>
      <c r="F48" s="28">
        <f>E48/D48*100</f>
        <v>25.446676970633693</v>
      </c>
      <c r="G48" s="40">
        <f t="shared" si="5"/>
        <v>-4019.666666666667</v>
      </c>
      <c r="H48" s="40"/>
    </row>
    <row r="49" spans="1:8">
      <c r="A49" s="117" t="s">
        <v>59</v>
      </c>
      <c r="B49" s="118"/>
      <c r="C49" s="34">
        <v>8400</v>
      </c>
      <c r="D49" s="34">
        <f t="shared" si="4"/>
        <v>700</v>
      </c>
      <c r="E49" s="34">
        <v>1886</v>
      </c>
      <c r="F49" s="28">
        <f>SUM(E49/D49*100)</f>
        <v>269.42857142857144</v>
      </c>
      <c r="G49" s="40">
        <f t="shared" si="5"/>
        <v>1186</v>
      </c>
      <c r="H49" s="40"/>
    </row>
    <row r="50" spans="1:8" ht="12.75" customHeight="1">
      <c r="A50" s="117" t="s">
        <v>60</v>
      </c>
      <c r="B50" s="118"/>
      <c r="C50" s="34">
        <v>195700</v>
      </c>
      <c r="D50" s="34">
        <f t="shared" si="4"/>
        <v>16308.333333333334</v>
      </c>
      <c r="E50" s="34">
        <v>5080</v>
      </c>
      <c r="F50" s="28">
        <f>SUM(E50/D50*100)</f>
        <v>31.149718957588146</v>
      </c>
      <c r="G50" s="40">
        <f t="shared" si="5"/>
        <v>-11228.333333333334</v>
      </c>
      <c r="H50" s="40"/>
    </row>
    <row r="51" spans="1:8" ht="12.75" customHeight="1">
      <c r="A51" s="117" t="s">
        <v>61</v>
      </c>
      <c r="B51" s="118"/>
      <c r="C51" s="34">
        <v>4000</v>
      </c>
      <c r="D51" s="34">
        <f t="shared" si="4"/>
        <v>333.33333333333331</v>
      </c>
      <c r="E51" s="34">
        <v>200</v>
      </c>
      <c r="F51" s="28"/>
      <c r="G51" s="40">
        <f t="shared" si="5"/>
        <v>-133.33333333333331</v>
      </c>
      <c r="H51" s="40"/>
    </row>
    <row r="52" spans="1:8" ht="12.75" customHeight="1">
      <c r="A52" s="117" t="s">
        <v>72</v>
      </c>
      <c r="B52" s="118"/>
      <c r="C52" s="34">
        <v>10000</v>
      </c>
      <c r="D52" s="34">
        <f t="shared" si="4"/>
        <v>833.33333333333337</v>
      </c>
      <c r="E52" s="34">
        <v>0</v>
      </c>
      <c r="F52" s="34"/>
      <c r="G52" s="40">
        <f t="shared" ref="G52" si="6">SUM(E52-D52)</f>
        <v>-833.33333333333337</v>
      </c>
      <c r="H52" s="40"/>
    </row>
    <row r="53" spans="1:8" ht="12.75" customHeight="1">
      <c r="A53" s="117" t="s">
        <v>62</v>
      </c>
      <c r="B53" s="118"/>
      <c r="C53" s="34">
        <v>1000</v>
      </c>
      <c r="D53" s="34">
        <f t="shared" si="4"/>
        <v>83.333333333333329</v>
      </c>
      <c r="E53" s="34">
        <v>0</v>
      </c>
      <c r="F53" s="34"/>
      <c r="G53" s="40">
        <f t="shared" si="5"/>
        <v>-83.333333333333329</v>
      </c>
      <c r="H53" s="40"/>
    </row>
    <row r="54" spans="1:8">
      <c r="A54" s="117" t="s">
        <v>63</v>
      </c>
      <c r="B54" s="118"/>
      <c r="C54" s="34">
        <f>SUM(C46:C53)</f>
        <v>323000</v>
      </c>
      <c r="D54" s="34">
        <f>SUM(D46:D53)</f>
        <v>26916.666666666664</v>
      </c>
      <c r="E54" s="34">
        <f>SUM(E46:E53)</f>
        <v>8607</v>
      </c>
      <c r="F54" s="44">
        <f>SUM(E54/D54*100)</f>
        <v>31.976470588235294</v>
      </c>
      <c r="G54" s="40">
        <f t="shared" si="5"/>
        <v>-18309.666666666664</v>
      </c>
      <c r="H54" s="40"/>
    </row>
    <row r="55" spans="1:8">
      <c r="A55" s="45" t="s">
        <v>64</v>
      </c>
      <c r="B55" s="46"/>
      <c r="C55" s="34">
        <f>SUM(C38,C54,C40,C41,C42,C43,C39,C45,C44)</f>
        <v>2898200</v>
      </c>
      <c r="D55" s="34">
        <f>SUM(D38+D39+D40+D41+D42+D54+D43+D44+D45)</f>
        <v>241516.66666666666</v>
      </c>
      <c r="E55" s="34">
        <f>SUM(E38+E39+E40+E41+E42+E54+E43+E44+E45)</f>
        <v>41332</v>
      </c>
      <c r="F55" s="34">
        <f>E55/D55*100</f>
        <v>17.113518735767027</v>
      </c>
      <c r="G55" s="40">
        <f t="shared" si="5"/>
        <v>-200184.66666666666</v>
      </c>
      <c r="H55" s="40"/>
    </row>
    <row r="57" spans="1:8" ht="12.75" customHeight="1"/>
  </sheetData>
  <mergeCells count="23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42:B42"/>
    <mergeCell ref="A43:B43"/>
    <mergeCell ref="A44:B44"/>
    <mergeCell ref="A45:B45"/>
    <mergeCell ref="A48:B48"/>
    <mergeCell ref="A49:B49"/>
    <mergeCell ref="A50:B50"/>
    <mergeCell ref="A51:B51"/>
    <mergeCell ref="A53:B53"/>
    <mergeCell ref="A54:B54"/>
    <mergeCell ref="A52:B5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activeCell="L28" sqref="L28"/>
    </sheetView>
  </sheetViews>
  <sheetFormatPr defaultRowHeight="12.75"/>
  <cols>
    <col min="2" max="2" width="13.140625" customWidth="1"/>
    <col min="3" max="3" width="13.28515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9" t="s">
        <v>1</v>
      </c>
      <c r="C4" s="119"/>
      <c r="D4" s="119"/>
      <c r="E4" s="119"/>
      <c r="F4" s="119"/>
      <c r="G4" s="119"/>
      <c r="H4" s="119"/>
    </row>
    <row r="5" spans="1:14">
      <c r="B5" s="119" t="s">
        <v>2</v>
      </c>
      <c r="C5" s="119"/>
      <c r="D5" s="119"/>
      <c r="E5" s="119"/>
      <c r="F5" s="119"/>
    </row>
    <row r="6" spans="1:14">
      <c r="C6" s="120" t="s">
        <v>99</v>
      </c>
      <c r="D6" s="120"/>
      <c r="E6" s="120"/>
      <c r="F6" s="120"/>
    </row>
    <row r="7" spans="1:14">
      <c r="A7" s="2"/>
      <c r="B7" s="2"/>
    </row>
    <row r="8" spans="1:14" ht="45.75" customHeight="1">
      <c r="A8" s="121" t="s">
        <v>3</v>
      </c>
      <c r="B8" s="122"/>
      <c r="C8" s="112" t="s">
        <v>4</v>
      </c>
      <c r="D8" s="4" t="s">
        <v>70</v>
      </c>
      <c r="E8" s="4" t="s">
        <v>100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989100</v>
      </c>
      <c r="E9" s="9">
        <f>SUM(D9/12*11)</f>
        <v>906675</v>
      </c>
      <c r="F9" s="9">
        <v>857798</v>
      </c>
      <c r="G9" s="10">
        <f>F9/E9*100</f>
        <v>94.609203959522432</v>
      </c>
      <c r="H9" s="11">
        <f t="shared" ref="H9:H36" si="0">E9-F9</f>
        <v>48877</v>
      </c>
    </row>
    <row r="10" spans="1:14">
      <c r="A10" s="115" t="s">
        <v>8</v>
      </c>
      <c r="B10" s="116"/>
      <c r="C10" s="8">
        <v>213</v>
      </c>
      <c r="D10" s="9">
        <v>311700</v>
      </c>
      <c r="E10" s="9">
        <f>SUM(D10/12*11)</f>
        <v>285725</v>
      </c>
      <c r="F10" s="9">
        <v>242694.9</v>
      </c>
      <c r="G10" s="10">
        <f>F10/E10*100</f>
        <v>84.940029748884413</v>
      </c>
      <c r="H10" s="11">
        <f t="shared" si="0"/>
        <v>43030.100000000006</v>
      </c>
    </row>
    <row r="11" spans="1:14">
      <c r="A11" s="115" t="s">
        <v>9</v>
      </c>
      <c r="B11" s="116"/>
      <c r="C11" s="8">
        <v>212</v>
      </c>
      <c r="D11" s="9">
        <v>0</v>
      </c>
      <c r="E11" s="9">
        <f t="shared" ref="E11:E31" si="1">SUM(D11/12*9)</f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38400</v>
      </c>
      <c r="E12" s="9">
        <f>SUM(D12/12*11)</f>
        <v>35200</v>
      </c>
      <c r="F12" s="17">
        <v>27672</v>
      </c>
      <c r="G12" s="10">
        <f>F12/E12*100</f>
        <v>78.61363636363636</v>
      </c>
      <c r="H12" s="11">
        <f t="shared" si="0"/>
        <v>7528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3500</v>
      </c>
      <c r="E14" s="9">
        <f t="shared" ref="E14:E20" si="2">SUM(D14/12*11)</f>
        <v>3208.3333333333335</v>
      </c>
      <c r="F14" s="9">
        <v>1650</v>
      </c>
      <c r="G14" s="10">
        <f>F14/E14*100</f>
        <v>51.428571428571423</v>
      </c>
      <c r="H14" s="11">
        <f>E14-F14</f>
        <v>1558.3333333333335</v>
      </c>
    </row>
    <row r="15" spans="1:14">
      <c r="A15" s="115" t="s">
        <v>15</v>
      </c>
      <c r="B15" s="116"/>
      <c r="C15" s="19" t="s">
        <v>16</v>
      </c>
      <c r="D15" s="9">
        <v>32100</v>
      </c>
      <c r="E15" s="9">
        <f t="shared" si="2"/>
        <v>29425</v>
      </c>
      <c r="F15" s="9">
        <v>29400</v>
      </c>
      <c r="G15" s="10">
        <f t="shared" ref="G15:G20" si="3">F15/E15*100</f>
        <v>99.91503823279524</v>
      </c>
      <c r="H15" s="11">
        <f t="shared" si="0"/>
        <v>25</v>
      </c>
    </row>
    <row r="16" spans="1:14">
      <c r="A16" s="14" t="s">
        <v>17</v>
      </c>
      <c r="B16" s="15"/>
      <c r="C16" s="19" t="s">
        <v>18</v>
      </c>
      <c r="D16" s="9">
        <v>182000</v>
      </c>
      <c r="E16" s="9">
        <f t="shared" si="2"/>
        <v>166833.33333333331</v>
      </c>
      <c r="F16" s="9">
        <v>93864</v>
      </c>
      <c r="G16" s="10">
        <f t="shared" si="3"/>
        <v>56.262137862137877</v>
      </c>
      <c r="H16" s="11">
        <f>E16-F16</f>
        <v>72969.333333333314</v>
      </c>
    </row>
    <row r="17" spans="1:8">
      <c r="A17" s="14" t="s">
        <v>65</v>
      </c>
      <c r="B17" s="15"/>
      <c r="C17" s="19" t="s">
        <v>66</v>
      </c>
      <c r="D17" s="9">
        <v>1000</v>
      </c>
      <c r="E17" s="9">
        <f t="shared" si="2"/>
        <v>916.66666666666663</v>
      </c>
      <c r="F17" s="9">
        <v>332.32</v>
      </c>
      <c r="G17" s="10">
        <f t="shared" si="3"/>
        <v>36.253090909090915</v>
      </c>
      <c r="H17" s="11">
        <f>E17-F17</f>
        <v>584.34666666666658</v>
      </c>
    </row>
    <row r="18" spans="1:8">
      <c r="A18" s="21" t="s">
        <v>19</v>
      </c>
      <c r="B18" s="22"/>
      <c r="C18" s="23">
        <v>225</v>
      </c>
      <c r="D18" s="24">
        <v>10164</v>
      </c>
      <c r="E18" s="9">
        <f t="shared" si="2"/>
        <v>9317</v>
      </c>
      <c r="F18" s="24">
        <v>0</v>
      </c>
      <c r="G18" s="10">
        <f t="shared" si="3"/>
        <v>0</v>
      </c>
      <c r="H18" s="11">
        <f>E18-F18</f>
        <v>9317</v>
      </c>
    </row>
    <row r="19" spans="1:8">
      <c r="A19" s="21" t="s">
        <v>20</v>
      </c>
      <c r="B19" s="22"/>
      <c r="C19" s="23">
        <v>226</v>
      </c>
      <c r="D19" s="106">
        <v>16700</v>
      </c>
      <c r="E19" s="107">
        <f t="shared" si="2"/>
        <v>15308.333333333334</v>
      </c>
      <c r="F19" s="106">
        <v>16357</v>
      </c>
      <c r="G19" s="108">
        <f t="shared" si="3"/>
        <v>106.85029940119759</v>
      </c>
      <c r="H19" s="109">
        <f t="shared" si="0"/>
        <v>-1048.6666666666661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2"/>
        <v>4583.3333333333339</v>
      </c>
      <c r="F20" s="9">
        <v>0</v>
      </c>
      <c r="G20" s="10">
        <f t="shared" si="3"/>
        <v>0</v>
      </c>
      <c r="H20" s="11">
        <f>E20-F20</f>
        <v>4583.3333333333339</v>
      </c>
    </row>
    <row r="21" spans="1:8">
      <c r="A21" s="115" t="s">
        <v>22</v>
      </c>
      <c r="B21" s="116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23" t="s">
        <v>23</v>
      </c>
      <c r="B22" s="124"/>
      <c r="C22" s="25" t="s">
        <v>24</v>
      </c>
      <c r="D22" s="26">
        <v>118716</v>
      </c>
      <c r="E22" s="9">
        <f t="shared" ref="E22:E30" si="4">SUM(D22/12*11)</f>
        <v>108823</v>
      </c>
      <c r="F22" s="26">
        <v>114498</v>
      </c>
      <c r="G22" s="10">
        <f>SUM(F22/E22*100)</f>
        <v>105.21489023460113</v>
      </c>
      <c r="H22" s="11">
        <f t="shared" si="0"/>
        <v>-5675</v>
      </c>
    </row>
    <row r="23" spans="1:8">
      <c r="A23" s="6" t="s">
        <v>25</v>
      </c>
      <c r="B23" s="7"/>
      <c r="C23" s="25">
        <v>346</v>
      </c>
      <c r="D23" s="26">
        <v>12850</v>
      </c>
      <c r="E23" s="9">
        <f t="shared" si="4"/>
        <v>11779.166666666666</v>
      </c>
      <c r="F23" s="26">
        <v>12850</v>
      </c>
      <c r="G23" s="10">
        <f>F23/E23*100</f>
        <v>109.09090909090911</v>
      </c>
      <c r="H23" s="11">
        <f t="shared" si="0"/>
        <v>-1070.8333333333339</v>
      </c>
    </row>
    <row r="24" spans="1:8" ht="12" customHeight="1">
      <c r="A24" s="123" t="s">
        <v>26</v>
      </c>
      <c r="B24" s="124"/>
      <c r="C24" s="25">
        <v>291</v>
      </c>
      <c r="D24" s="26">
        <v>20170</v>
      </c>
      <c r="E24" s="9">
        <f t="shared" si="4"/>
        <v>18489.166666666664</v>
      </c>
      <c r="F24" s="26">
        <v>15058</v>
      </c>
      <c r="G24" s="10">
        <f>SUM(F24/E24*100)</f>
        <v>81.442286023347009</v>
      </c>
      <c r="H24" s="11">
        <f>E24-F24</f>
        <v>3431.1666666666642</v>
      </c>
    </row>
    <row r="25" spans="1:8">
      <c r="A25" s="21" t="s">
        <v>27</v>
      </c>
      <c r="B25" s="22"/>
      <c r="C25" s="27" t="s">
        <v>28</v>
      </c>
      <c r="D25" s="28">
        <v>1500</v>
      </c>
      <c r="E25" s="9">
        <f t="shared" si="4"/>
        <v>1375</v>
      </c>
      <c r="F25" s="28">
        <v>1500</v>
      </c>
      <c r="G25" s="10"/>
      <c r="H25" s="11">
        <f>E25-F25</f>
        <v>-125</v>
      </c>
    </row>
    <row r="26" spans="1:8">
      <c r="A26" s="21" t="s">
        <v>78</v>
      </c>
      <c r="B26" s="22"/>
      <c r="C26" s="27" t="s">
        <v>79</v>
      </c>
      <c r="D26" s="28">
        <v>917364</v>
      </c>
      <c r="E26" s="9">
        <f t="shared" si="4"/>
        <v>840917</v>
      </c>
      <c r="F26" s="28">
        <v>859211</v>
      </c>
      <c r="G26" s="10">
        <f>F26/E26*100</f>
        <v>102.17548224141026</v>
      </c>
      <c r="H26" s="11">
        <f>E26-F26</f>
        <v>-18294</v>
      </c>
    </row>
    <row r="27" spans="1:8">
      <c r="A27" s="21" t="s">
        <v>29</v>
      </c>
      <c r="B27" s="22"/>
      <c r="C27" s="27" t="s">
        <v>30</v>
      </c>
      <c r="D27" s="28">
        <v>102000</v>
      </c>
      <c r="E27" s="9">
        <f t="shared" si="4"/>
        <v>93500</v>
      </c>
      <c r="F27" s="28">
        <v>72555</v>
      </c>
      <c r="G27" s="10">
        <f>F27/E27*100</f>
        <v>77.598930481283418</v>
      </c>
      <c r="H27" s="11">
        <f t="shared" si="0"/>
        <v>20945</v>
      </c>
    </row>
    <row r="28" spans="1:8">
      <c r="A28" s="125" t="s">
        <v>31</v>
      </c>
      <c r="B28" s="126"/>
      <c r="C28" s="27" t="s">
        <v>32</v>
      </c>
      <c r="D28" s="28">
        <v>7000</v>
      </c>
      <c r="E28" s="9">
        <f t="shared" si="4"/>
        <v>6416.666666666667</v>
      </c>
      <c r="F28" s="28">
        <v>7000</v>
      </c>
      <c r="G28" s="10">
        <v>0</v>
      </c>
      <c r="H28" s="11">
        <f t="shared" si="0"/>
        <v>-583.33333333333303</v>
      </c>
    </row>
    <row r="29" spans="1:8">
      <c r="A29" s="115" t="s">
        <v>33</v>
      </c>
      <c r="B29" s="116"/>
      <c r="C29" s="29" t="s">
        <v>34</v>
      </c>
      <c r="D29" s="9">
        <v>6000</v>
      </c>
      <c r="E29" s="9">
        <f t="shared" si="4"/>
        <v>5500</v>
      </c>
      <c r="F29" s="9"/>
      <c r="G29" s="10">
        <f>SUM(F29/E29*100)</f>
        <v>0</v>
      </c>
      <c r="H29" s="11">
        <f>E29-F29</f>
        <v>5500</v>
      </c>
    </row>
    <row r="30" spans="1:8">
      <c r="A30" s="115" t="s">
        <v>35</v>
      </c>
      <c r="B30" s="116"/>
      <c r="C30" s="29" t="s">
        <v>36</v>
      </c>
      <c r="D30" s="9">
        <v>618633</v>
      </c>
      <c r="E30" s="9">
        <f t="shared" si="4"/>
        <v>567080.25</v>
      </c>
      <c r="F30" s="9">
        <v>300084.15000000002</v>
      </c>
      <c r="G30" s="10">
        <f>SUM(F30/E30*100)</f>
        <v>52.917404547240011</v>
      </c>
      <c r="H30" s="11">
        <f>E30-F30</f>
        <v>266996.09999999998</v>
      </c>
    </row>
    <row r="31" spans="1:8">
      <c r="A31" s="115" t="s">
        <v>33</v>
      </c>
      <c r="B31" s="116"/>
      <c r="C31" s="29" t="s">
        <v>37</v>
      </c>
      <c r="D31" s="9">
        <v>0</v>
      </c>
      <c r="E31" s="9">
        <f t="shared" si="1"/>
        <v>0</v>
      </c>
      <c r="F31" s="9"/>
      <c r="G31" s="10"/>
      <c r="H31" s="11">
        <f>E31-F31</f>
        <v>0</v>
      </c>
    </row>
    <row r="32" spans="1:8">
      <c r="A32" s="115" t="s">
        <v>38</v>
      </c>
      <c r="B32" s="116"/>
      <c r="C32" s="29" t="s">
        <v>39</v>
      </c>
      <c r="D32" s="9">
        <v>547950</v>
      </c>
      <c r="E32" s="9">
        <f>SUM(D32/12*11)</f>
        <v>502287.5</v>
      </c>
      <c r="F32" s="9">
        <v>257833</v>
      </c>
      <c r="G32" s="10">
        <f>SUM(F32/E32*100)</f>
        <v>51.331757210760763</v>
      </c>
      <c r="H32" s="11">
        <f t="shared" si="0"/>
        <v>244454.5</v>
      </c>
    </row>
    <row r="33" spans="1:8">
      <c r="A33" s="115" t="s">
        <v>40</v>
      </c>
      <c r="B33" s="116"/>
      <c r="C33" s="29" t="s">
        <v>41</v>
      </c>
      <c r="D33" s="9">
        <v>281262</v>
      </c>
      <c r="E33" s="9">
        <f>SUM(D33/12*11)</f>
        <v>257823.5</v>
      </c>
      <c r="F33" s="9">
        <v>264462</v>
      </c>
      <c r="G33" s="10">
        <f>SUM(F33/E33*100)</f>
        <v>102.57482347419844</v>
      </c>
      <c r="H33" s="11">
        <f>E33-F33</f>
        <v>-6638.5</v>
      </c>
    </row>
    <row r="34" spans="1:8" ht="12.75" customHeight="1">
      <c r="A34" s="113" t="s">
        <v>42</v>
      </c>
      <c r="B34" s="114"/>
      <c r="C34" s="23"/>
      <c r="D34" s="28">
        <f>SUM(D9:D33)</f>
        <v>4223109</v>
      </c>
      <c r="E34" s="9">
        <f>SUM(D34/12*11)</f>
        <v>3871183.25</v>
      </c>
      <c r="F34" s="28">
        <f>SUM(F9:F33)</f>
        <v>3174819.3699999996</v>
      </c>
      <c r="G34" s="10">
        <f>F34/E34*100</f>
        <v>82.011601233292168</v>
      </c>
      <c r="H34" s="11">
        <f t="shared" si="0"/>
        <v>696363.88000000035</v>
      </c>
    </row>
    <row r="35" spans="1:8">
      <c r="A35" s="110" t="s">
        <v>43</v>
      </c>
      <c r="B35" s="111"/>
      <c r="C35" s="8"/>
      <c r="D35" s="34">
        <v>722000</v>
      </c>
      <c r="E35" s="9">
        <f>SUM(D35/12*11)</f>
        <v>661833.33333333326</v>
      </c>
      <c r="F35" s="34">
        <v>653104</v>
      </c>
      <c r="G35" s="10">
        <f>F35/E35*100</f>
        <v>98.681037522034771</v>
      </c>
      <c r="H35" s="11">
        <f t="shared" si="0"/>
        <v>8729.3333333332557</v>
      </c>
    </row>
    <row r="36" spans="1:8">
      <c r="A36" s="117" t="s">
        <v>44</v>
      </c>
      <c r="B36" s="118"/>
      <c r="C36" s="35"/>
      <c r="D36" s="36">
        <v>1019400</v>
      </c>
      <c r="E36" s="9">
        <f>SUM(D36/12*11)</f>
        <v>934450</v>
      </c>
      <c r="F36" s="36">
        <v>759071</v>
      </c>
      <c r="G36" s="10">
        <f>F36/E36*100</f>
        <v>81.231847610894107</v>
      </c>
      <c r="H36" s="37">
        <f t="shared" si="0"/>
        <v>175379</v>
      </c>
    </row>
    <row r="38" spans="1:8" ht="27" customHeight="1">
      <c r="A38" s="121" t="s">
        <v>45</v>
      </c>
      <c r="B38" s="122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1574900</v>
      </c>
      <c r="D39" s="34">
        <f t="shared" ref="D39:D45" si="5">SUM(C39/12*11)</f>
        <v>1443658.3333333333</v>
      </c>
      <c r="E39" s="28">
        <v>1443658</v>
      </c>
      <c r="F39" s="28">
        <f t="shared" ref="F39:F43" si="6">SUM(E39/D39*100)</f>
        <v>99.99997691051091</v>
      </c>
      <c r="G39" s="40">
        <f>E39-D39</f>
        <v>-0.33333333325572312</v>
      </c>
      <c r="H39" s="41"/>
    </row>
    <row r="40" spans="1:8" ht="12.75" customHeight="1">
      <c r="A40" s="117" t="s">
        <v>77</v>
      </c>
      <c r="B40" s="118"/>
      <c r="C40" s="28">
        <v>640000</v>
      </c>
      <c r="D40" s="34">
        <f t="shared" si="5"/>
        <v>586666.66666666674</v>
      </c>
      <c r="E40" s="28">
        <v>578956</v>
      </c>
      <c r="F40" s="28"/>
      <c r="G40" s="40">
        <f>SUM(E40-D40)</f>
        <v>-7710.6666666667443</v>
      </c>
      <c r="H40" s="41"/>
    </row>
    <row r="41" spans="1:8" ht="12.75" customHeight="1">
      <c r="A41" s="117" t="s">
        <v>51</v>
      </c>
      <c r="B41" s="118"/>
      <c r="C41" s="28">
        <v>102000</v>
      </c>
      <c r="D41" s="34">
        <f t="shared" si="5"/>
        <v>93500</v>
      </c>
      <c r="E41" s="28">
        <v>102000</v>
      </c>
      <c r="F41" s="28">
        <f t="shared" si="6"/>
        <v>109.09090909090908</v>
      </c>
      <c r="G41" s="40">
        <f t="shared" ref="G41:G57" si="7">SUM(E41-D41)</f>
        <v>8500</v>
      </c>
      <c r="H41" s="41"/>
    </row>
    <row r="42" spans="1:8" ht="12.75" customHeight="1">
      <c r="A42" s="117" t="s">
        <v>52</v>
      </c>
      <c r="B42" s="118"/>
      <c r="C42" s="28">
        <v>618633</v>
      </c>
      <c r="D42" s="34">
        <f t="shared" si="5"/>
        <v>567080.25</v>
      </c>
      <c r="E42" s="28">
        <v>618633</v>
      </c>
      <c r="F42" s="28">
        <f t="shared" si="6"/>
        <v>109.09090909090908</v>
      </c>
      <c r="G42" s="40">
        <f>SUM(E42-D42)</f>
        <v>51552.75</v>
      </c>
      <c r="H42" s="41"/>
    </row>
    <row r="43" spans="1:8" ht="12.75" customHeight="1">
      <c r="A43" s="117" t="s">
        <v>53</v>
      </c>
      <c r="B43" s="118"/>
      <c r="C43" s="28">
        <v>700000</v>
      </c>
      <c r="D43" s="34">
        <f t="shared" si="5"/>
        <v>641666.66666666674</v>
      </c>
      <c r="E43" s="28">
        <v>700000</v>
      </c>
      <c r="F43" s="28">
        <f t="shared" si="6"/>
        <v>109.09090909090908</v>
      </c>
      <c r="G43" s="40">
        <f t="shared" si="7"/>
        <v>58333.333333333256</v>
      </c>
      <c r="H43" s="41"/>
    </row>
    <row r="44" spans="1:8" ht="12.75" customHeight="1">
      <c r="A44" s="117" t="s">
        <v>86</v>
      </c>
      <c r="B44" s="118"/>
      <c r="C44" s="28">
        <v>67000</v>
      </c>
      <c r="D44" s="34">
        <f t="shared" si="5"/>
        <v>61416.666666666664</v>
      </c>
      <c r="E44" s="28">
        <v>67386.03</v>
      </c>
      <c r="F44" s="28"/>
      <c r="G44" s="40">
        <f>SUM(E44-D44)</f>
        <v>5969.3633333333346</v>
      </c>
      <c r="H44" s="41"/>
    </row>
    <row r="45" spans="1:8" ht="12.75" customHeight="1">
      <c r="A45" s="117" t="s">
        <v>87</v>
      </c>
      <c r="B45" s="118"/>
      <c r="C45" s="28">
        <v>93000</v>
      </c>
      <c r="D45" s="34">
        <f t="shared" si="5"/>
        <v>85250</v>
      </c>
      <c r="E45" s="28">
        <v>93000</v>
      </c>
      <c r="F45" s="28"/>
      <c r="G45" s="40">
        <f>SUM(E45-D45)</f>
        <v>7750</v>
      </c>
      <c r="H45" s="41"/>
    </row>
    <row r="46" spans="1:8" ht="12.75" customHeight="1">
      <c r="A46" s="117"/>
      <c r="B46" s="118"/>
      <c r="C46" s="28">
        <v>0</v>
      </c>
      <c r="D46" s="34">
        <f t="shared" ref="D46" si="8">SUM(C46/12*9)</f>
        <v>0</v>
      </c>
      <c r="E46" s="28">
        <v>0</v>
      </c>
      <c r="F46" s="28"/>
      <c r="G46" s="40">
        <f>SUM(E46-D46)</f>
        <v>0</v>
      </c>
      <c r="H46" s="41"/>
    </row>
    <row r="47" spans="1:8">
      <c r="A47" s="110" t="s">
        <v>56</v>
      </c>
      <c r="B47" s="42"/>
      <c r="C47" s="34">
        <v>32200</v>
      </c>
      <c r="D47" s="34">
        <f t="shared" ref="D47:D53" si="9">SUM(C47/12*11)</f>
        <v>29516.666666666668</v>
      </c>
      <c r="E47" s="34">
        <v>21626</v>
      </c>
      <c r="F47" s="28">
        <f>E47/D47*100</f>
        <v>73.267080745341616</v>
      </c>
      <c r="G47" s="40">
        <f t="shared" si="7"/>
        <v>-7890.6666666666679</v>
      </c>
      <c r="H47" s="40"/>
    </row>
    <row r="48" spans="1:8" ht="12.75" customHeight="1">
      <c r="A48" s="43" t="s">
        <v>57</v>
      </c>
      <c r="B48" s="43"/>
      <c r="C48" s="34">
        <v>7000</v>
      </c>
      <c r="D48" s="34">
        <f t="shared" si="9"/>
        <v>6416.666666666667</v>
      </c>
      <c r="E48" s="34">
        <v>10643.41</v>
      </c>
      <c r="F48" s="28">
        <f>E48/D48*100</f>
        <v>165.87132467532467</v>
      </c>
      <c r="G48" s="40">
        <f t="shared" si="7"/>
        <v>4226.7433333333329</v>
      </c>
      <c r="H48" s="40"/>
    </row>
    <row r="49" spans="1:8" ht="12.75" customHeight="1">
      <c r="A49" s="117" t="s">
        <v>58</v>
      </c>
      <c r="B49" s="118"/>
      <c r="C49" s="34">
        <v>64700</v>
      </c>
      <c r="D49" s="34">
        <f t="shared" si="9"/>
        <v>59308.333333333336</v>
      </c>
      <c r="E49" s="34">
        <v>102982</v>
      </c>
      <c r="F49" s="28">
        <f>E49/D49*100</f>
        <v>173.63833075734158</v>
      </c>
      <c r="G49" s="40">
        <f t="shared" si="7"/>
        <v>43673.666666666664</v>
      </c>
      <c r="H49" s="40"/>
    </row>
    <row r="50" spans="1:8">
      <c r="A50" s="117" t="s">
        <v>59</v>
      </c>
      <c r="B50" s="118"/>
      <c r="C50" s="34">
        <v>8400</v>
      </c>
      <c r="D50" s="34">
        <f t="shared" si="9"/>
        <v>7700</v>
      </c>
      <c r="E50" s="34">
        <v>15158</v>
      </c>
      <c r="F50" s="28">
        <f>SUM(E50/D50*100)</f>
        <v>196.85714285714286</v>
      </c>
      <c r="G50" s="40">
        <f t="shared" si="7"/>
        <v>7458</v>
      </c>
      <c r="H50" s="40"/>
    </row>
    <row r="51" spans="1:8" ht="12.75" customHeight="1">
      <c r="A51" s="117" t="s">
        <v>60</v>
      </c>
      <c r="B51" s="118"/>
      <c r="C51" s="34">
        <v>195700</v>
      </c>
      <c r="D51" s="34">
        <f t="shared" si="9"/>
        <v>179391.66666666669</v>
      </c>
      <c r="E51" s="34">
        <v>151025</v>
      </c>
      <c r="F51" s="28">
        <f>SUM(E51/D51*100)</f>
        <v>84.187299670181631</v>
      </c>
      <c r="G51" s="40">
        <f t="shared" si="7"/>
        <v>-28366.666666666686</v>
      </c>
      <c r="H51" s="40"/>
    </row>
    <row r="52" spans="1:8" ht="12.75" customHeight="1">
      <c r="A52" s="117" t="s">
        <v>61</v>
      </c>
      <c r="B52" s="118"/>
      <c r="C52" s="34">
        <v>4000</v>
      </c>
      <c r="D52" s="34">
        <f t="shared" si="9"/>
        <v>3666.6666666666665</v>
      </c>
      <c r="E52" s="34">
        <v>800</v>
      </c>
      <c r="F52" s="28">
        <f>SUM(E52/D52*100)</f>
        <v>21.81818181818182</v>
      </c>
      <c r="G52" s="40">
        <f t="shared" si="7"/>
        <v>-2866.6666666666665</v>
      </c>
      <c r="H52" s="40"/>
    </row>
    <row r="53" spans="1:8" ht="12.75" customHeight="1">
      <c r="A53" s="117" t="s">
        <v>72</v>
      </c>
      <c r="B53" s="118"/>
      <c r="C53" s="34">
        <v>10000</v>
      </c>
      <c r="D53" s="34">
        <f t="shared" si="9"/>
        <v>9166.6666666666679</v>
      </c>
      <c r="E53" s="34">
        <v>0</v>
      </c>
      <c r="F53" s="34"/>
      <c r="G53" s="40">
        <f t="shared" ref="G53" si="10">SUM(E53-D53)</f>
        <v>-9166.6666666666679</v>
      </c>
      <c r="H53" s="40"/>
    </row>
    <row r="54" spans="1:8" ht="12.75" customHeight="1">
      <c r="A54" s="110"/>
      <c r="B54" s="111" t="s">
        <v>101</v>
      </c>
      <c r="C54" s="34"/>
      <c r="D54" s="34"/>
      <c r="E54" s="34">
        <v>1161.6600000000001</v>
      </c>
      <c r="F54" s="34"/>
      <c r="G54" s="40"/>
      <c r="H54" s="40"/>
    </row>
    <row r="55" spans="1:8" ht="12.75" customHeight="1">
      <c r="A55" s="117" t="s">
        <v>62</v>
      </c>
      <c r="B55" s="118"/>
      <c r="C55" s="34">
        <v>6150</v>
      </c>
      <c r="D55" s="34">
        <f>SUM(C55/12*11)</f>
        <v>5637.5</v>
      </c>
      <c r="E55" s="34">
        <v>0</v>
      </c>
      <c r="F55" s="34"/>
      <c r="G55" s="40">
        <f t="shared" si="7"/>
        <v>-5637.5</v>
      </c>
      <c r="H55" s="40"/>
    </row>
    <row r="56" spans="1:8">
      <c r="A56" s="117" t="s">
        <v>63</v>
      </c>
      <c r="B56" s="118"/>
      <c r="C56" s="34">
        <f>SUM(C47:C55)</f>
        <v>328150</v>
      </c>
      <c r="D56" s="34">
        <f>SUM(C56/12*11)</f>
        <v>300804.16666666663</v>
      </c>
      <c r="E56" s="34">
        <f>SUM(E47:E55)</f>
        <v>303396.07</v>
      </c>
      <c r="F56" s="44">
        <f>SUM(E56/D56*100)</f>
        <v>100.86165805549017</v>
      </c>
      <c r="G56" s="40">
        <f t="shared" si="7"/>
        <v>2591.9033333333791</v>
      </c>
      <c r="H56" s="40"/>
    </row>
    <row r="57" spans="1:8">
      <c r="A57" s="45" t="s">
        <v>64</v>
      </c>
      <c r="B57" s="46"/>
      <c r="C57" s="34">
        <f>SUM(C39,C56,C41,C42,C43,C44,C40,C46,C45)</f>
        <v>4123683</v>
      </c>
      <c r="D57" s="34">
        <f>SUM(C57/12*11)</f>
        <v>3780042.75</v>
      </c>
      <c r="E57" s="34">
        <f>SUM(E39+E40+E41+E42+E43+E56+E44+E45+E46)</f>
        <v>3907029.0999999996</v>
      </c>
      <c r="F57" s="34">
        <f>E57/D57*100</f>
        <v>103.35938925558447</v>
      </c>
      <c r="G57" s="40">
        <f t="shared" si="7"/>
        <v>126986.34999999963</v>
      </c>
      <c r="H57" s="40"/>
    </row>
    <row r="59" spans="1:8" ht="12.75" customHeight="1"/>
    <row r="60" spans="1:8">
      <c r="B60" t="s">
        <v>88</v>
      </c>
      <c r="C60" s="91">
        <v>664778.61</v>
      </c>
    </row>
    <row r="61" spans="1:8">
      <c r="B61" t="s">
        <v>89</v>
      </c>
      <c r="C61" s="91"/>
    </row>
    <row r="62" spans="1:8">
      <c r="B62" t="s">
        <v>90</v>
      </c>
      <c r="C62" s="91">
        <v>17957.53</v>
      </c>
    </row>
    <row r="63" spans="1:8">
      <c r="B63" t="s">
        <v>91</v>
      </c>
      <c r="C63" s="91">
        <v>289628.24</v>
      </c>
    </row>
    <row r="64" spans="1:8">
      <c r="B64" t="s">
        <v>92</v>
      </c>
      <c r="C64" s="91">
        <f>C60-C62-C63</f>
        <v>357192.83999999997</v>
      </c>
    </row>
  </sheetData>
  <mergeCells count="23">
    <mergeCell ref="A51:B51"/>
    <mergeCell ref="A52:B52"/>
    <mergeCell ref="A53:B53"/>
    <mergeCell ref="A55:B55"/>
    <mergeCell ref="A56:B56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9" t="s">
        <v>1</v>
      </c>
      <c r="C4" s="119"/>
      <c r="D4" s="119"/>
      <c r="E4" s="119"/>
      <c r="F4" s="119"/>
      <c r="G4" s="119"/>
      <c r="H4" s="119"/>
    </row>
    <row r="5" spans="1:14">
      <c r="B5" s="119" t="s">
        <v>2</v>
      </c>
      <c r="C5" s="119"/>
      <c r="D5" s="119"/>
      <c r="E5" s="119"/>
      <c r="F5" s="119"/>
    </row>
    <row r="6" spans="1:14">
      <c r="C6" s="120" t="s">
        <v>73</v>
      </c>
      <c r="D6" s="120"/>
      <c r="E6" s="120"/>
      <c r="F6" s="120"/>
    </row>
    <row r="7" spans="1:14">
      <c r="A7" s="2"/>
      <c r="B7" s="2"/>
    </row>
    <row r="8" spans="1:14" ht="45.75" customHeight="1">
      <c r="A8" s="121" t="s">
        <v>3</v>
      </c>
      <c r="B8" s="122"/>
      <c r="C8" s="51" t="s">
        <v>4</v>
      </c>
      <c r="D8" s="4" t="s">
        <v>70</v>
      </c>
      <c r="E8" s="4" t="s">
        <v>74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999100</v>
      </c>
      <c r="E9" s="9">
        <f>SUM(D9/12*2)</f>
        <v>166516.66666666666</v>
      </c>
      <c r="F9" s="9">
        <v>136629</v>
      </c>
      <c r="G9" s="10">
        <f>F9/E9*100</f>
        <v>82.051246121509365</v>
      </c>
      <c r="H9" s="11">
        <f t="shared" ref="H9:H35" si="0">E9-F9</f>
        <v>29887.666666666657</v>
      </c>
    </row>
    <row r="10" spans="1:14">
      <c r="A10" s="54" t="s">
        <v>8</v>
      </c>
      <c r="B10" s="55"/>
      <c r="C10" s="8">
        <v>213</v>
      </c>
      <c r="D10" s="9">
        <v>301700</v>
      </c>
      <c r="E10" s="9">
        <f t="shared" ref="E10:E35" si="1">SUM(D10/12*2)</f>
        <v>50283.333333333336</v>
      </c>
      <c r="F10" s="9">
        <v>33367</v>
      </c>
      <c r="G10" s="10">
        <f>F10/E10*100</f>
        <v>66.35797149486244</v>
      </c>
      <c r="H10" s="11">
        <f t="shared" si="0"/>
        <v>16916.333333333336</v>
      </c>
    </row>
    <row r="11" spans="1:14">
      <c r="A11" s="54" t="s">
        <v>9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38400</v>
      </c>
      <c r="E12" s="9">
        <f t="shared" si="1"/>
        <v>6400</v>
      </c>
      <c r="F12" s="17">
        <v>2816</v>
      </c>
      <c r="G12" s="10">
        <f>F12/E12*100</f>
        <v>44</v>
      </c>
      <c r="H12" s="11">
        <f t="shared" si="0"/>
        <v>3584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3500</v>
      </c>
      <c r="E14" s="9">
        <f t="shared" si="1"/>
        <v>583.33333333333337</v>
      </c>
      <c r="F14" s="9">
        <v>0</v>
      </c>
      <c r="G14" s="20"/>
      <c r="H14" s="11">
        <f>E14-F14</f>
        <v>583.33333333333337</v>
      </c>
    </row>
    <row r="15" spans="1:14">
      <c r="A15" s="54" t="s">
        <v>15</v>
      </c>
      <c r="B15" s="55"/>
      <c r="C15" s="19" t="s">
        <v>16</v>
      </c>
      <c r="D15" s="9">
        <v>53300</v>
      </c>
      <c r="E15" s="9">
        <f t="shared" si="1"/>
        <v>8883.3333333333339</v>
      </c>
      <c r="F15" s="9">
        <v>17900</v>
      </c>
      <c r="G15" s="10">
        <f t="shared" ref="G15:G20" si="2">F15/E15*100</f>
        <v>201.50093808630393</v>
      </c>
      <c r="H15" s="11">
        <f t="shared" si="0"/>
        <v>-9016.6666666666661</v>
      </c>
    </row>
    <row r="16" spans="1:14">
      <c r="A16" s="14" t="s">
        <v>17</v>
      </c>
      <c r="B16" s="15"/>
      <c r="C16" s="19" t="s">
        <v>18</v>
      </c>
      <c r="D16" s="9">
        <v>182000</v>
      </c>
      <c r="E16" s="9">
        <f t="shared" si="1"/>
        <v>30333.333333333332</v>
      </c>
      <c r="F16" s="9">
        <v>17511</v>
      </c>
      <c r="G16" s="10">
        <f t="shared" si="2"/>
        <v>57.728571428571428</v>
      </c>
      <c r="H16" s="11">
        <f>E16-F16</f>
        <v>12822.333333333332</v>
      </c>
    </row>
    <row r="17" spans="1:8">
      <c r="A17" s="14" t="s">
        <v>65</v>
      </c>
      <c r="B17" s="15"/>
      <c r="C17" s="19" t="s">
        <v>66</v>
      </c>
      <c r="D17" s="9">
        <v>1000</v>
      </c>
      <c r="E17" s="9">
        <f t="shared" si="1"/>
        <v>166.66666666666666</v>
      </c>
      <c r="F17" s="9">
        <v>0</v>
      </c>
      <c r="G17" s="10">
        <f t="shared" si="2"/>
        <v>0</v>
      </c>
      <c r="H17" s="11">
        <f>E17-F17</f>
        <v>166.66666666666666</v>
      </c>
    </row>
    <row r="18" spans="1:8">
      <c r="A18" s="21" t="s">
        <v>19</v>
      </c>
      <c r="B18" s="22"/>
      <c r="C18" s="23">
        <v>225</v>
      </c>
      <c r="D18" s="24">
        <v>11000</v>
      </c>
      <c r="E18" s="9">
        <f t="shared" si="1"/>
        <v>1833.3333333333333</v>
      </c>
      <c r="F18" s="24">
        <v>0</v>
      </c>
      <c r="G18" s="10">
        <f t="shared" si="2"/>
        <v>0</v>
      </c>
      <c r="H18" s="11">
        <f>E18-F18</f>
        <v>1833.3333333333333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1616.6666666666667</v>
      </c>
      <c r="F19" s="24">
        <v>0</v>
      </c>
      <c r="G19" s="10">
        <f t="shared" si="2"/>
        <v>0</v>
      </c>
      <c r="H19" s="11">
        <f t="shared" si="0"/>
        <v>1616.6666666666667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833.33333333333337</v>
      </c>
      <c r="F20" s="9">
        <v>0</v>
      </c>
      <c r="G20" s="10">
        <f t="shared" si="2"/>
        <v>0</v>
      </c>
      <c r="H20" s="11">
        <f>E20-F20</f>
        <v>833.33333333333337</v>
      </c>
    </row>
    <row r="21" spans="1:8">
      <c r="A21" s="54" t="s">
        <v>22</v>
      </c>
      <c r="B21" s="55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23" t="s">
        <v>23</v>
      </c>
      <c r="B22" s="124"/>
      <c r="C22" s="25" t="s">
        <v>24</v>
      </c>
      <c r="D22" s="26">
        <v>118500</v>
      </c>
      <c r="E22" s="9">
        <f t="shared" si="1"/>
        <v>19750</v>
      </c>
      <c r="F22" s="26">
        <v>35748</v>
      </c>
      <c r="G22" s="10">
        <f>SUM(F22/E22*100)</f>
        <v>181.00253164556963</v>
      </c>
      <c r="H22" s="11">
        <f t="shared" si="0"/>
        <v>-15998</v>
      </c>
    </row>
    <row r="23" spans="1:8">
      <c r="A23" s="6" t="s">
        <v>25</v>
      </c>
      <c r="B23" s="7"/>
      <c r="C23" s="25">
        <v>346</v>
      </c>
      <c r="D23" s="26">
        <v>33000</v>
      </c>
      <c r="E23" s="9">
        <f t="shared" si="1"/>
        <v>5500</v>
      </c>
      <c r="F23" s="26"/>
      <c r="G23" s="10">
        <f>F23/E23*100</f>
        <v>0</v>
      </c>
      <c r="H23" s="11">
        <f t="shared" si="0"/>
        <v>5500</v>
      </c>
    </row>
    <row r="24" spans="1:8" ht="12" customHeight="1">
      <c r="A24" s="123" t="s">
        <v>26</v>
      </c>
      <c r="B24" s="124"/>
      <c r="C24" s="25">
        <v>291</v>
      </c>
      <c r="D24" s="26">
        <v>9200</v>
      </c>
      <c r="E24" s="9">
        <f t="shared" si="1"/>
        <v>1533.3333333333333</v>
      </c>
      <c r="F24" s="26">
        <v>4742</v>
      </c>
      <c r="G24" s="10">
        <f>SUM(F24/E24*100)</f>
        <v>309.26086956521738</v>
      </c>
      <c r="H24" s="11">
        <f>E24-F24</f>
        <v>-3208.666666666667</v>
      </c>
    </row>
    <row r="25" spans="1:8">
      <c r="A25" s="21" t="s">
        <v>27</v>
      </c>
      <c r="B25" s="22"/>
      <c r="C25" s="27" t="s">
        <v>28</v>
      </c>
      <c r="D25" s="28">
        <v>1500</v>
      </c>
      <c r="E25" s="9">
        <f t="shared" si="1"/>
        <v>250</v>
      </c>
      <c r="F25" s="28"/>
      <c r="G25" s="10"/>
      <c r="H25" s="11">
        <f>E25-F25</f>
        <v>250</v>
      </c>
    </row>
    <row r="26" spans="1:8">
      <c r="A26" s="21" t="s">
        <v>29</v>
      </c>
      <c r="B26" s="22"/>
      <c r="C26" s="27" t="s">
        <v>30</v>
      </c>
      <c r="D26" s="28">
        <v>94300</v>
      </c>
      <c r="E26" s="9">
        <f t="shared" si="1"/>
        <v>15716.666666666666</v>
      </c>
      <c r="F26" s="28">
        <v>0</v>
      </c>
      <c r="G26" s="10">
        <f>F26/E26*100</f>
        <v>0</v>
      </c>
      <c r="H26" s="11">
        <f t="shared" si="0"/>
        <v>15716.666666666666</v>
      </c>
    </row>
    <row r="27" spans="1:8">
      <c r="A27" s="125" t="s">
        <v>31</v>
      </c>
      <c r="B27" s="126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4" t="s">
        <v>33</v>
      </c>
      <c r="B28" s="55"/>
      <c r="C28" s="29" t="s">
        <v>34</v>
      </c>
      <c r="D28" s="9">
        <v>6000</v>
      </c>
      <c r="E28" s="9">
        <f t="shared" si="1"/>
        <v>1000</v>
      </c>
      <c r="F28" s="9"/>
      <c r="G28" s="10">
        <f>SUM(F28/E28*100)</f>
        <v>0</v>
      </c>
      <c r="H28" s="11">
        <f>E28-F28</f>
        <v>1000</v>
      </c>
    </row>
    <row r="29" spans="1:8">
      <c r="A29" s="54" t="s">
        <v>35</v>
      </c>
      <c r="B29" s="55"/>
      <c r="C29" s="29" t="s">
        <v>36</v>
      </c>
      <c r="D29" s="9">
        <v>206000</v>
      </c>
      <c r="E29" s="9">
        <f t="shared" si="1"/>
        <v>34333.333333333336</v>
      </c>
      <c r="F29" s="9">
        <v>30000</v>
      </c>
      <c r="G29" s="10">
        <f>SUM(F29/E29*100)</f>
        <v>87.378640776699029</v>
      </c>
      <c r="H29" s="11">
        <f>E29-F29</f>
        <v>4333.3333333333358</v>
      </c>
    </row>
    <row r="30" spans="1:8">
      <c r="A30" s="54" t="s">
        <v>33</v>
      </c>
      <c r="B30" s="55"/>
      <c r="C30" s="29" t="s">
        <v>37</v>
      </c>
      <c r="D30" s="9">
        <v>0</v>
      </c>
      <c r="E30" s="9">
        <f t="shared" si="1"/>
        <v>0</v>
      </c>
      <c r="F30" s="9"/>
      <c r="G30" s="10"/>
      <c r="H30" s="11">
        <f>E30-F30</f>
        <v>0</v>
      </c>
    </row>
    <row r="31" spans="1:8">
      <c r="A31" s="54" t="s">
        <v>38</v>
      </c>
      <c r="B31" s="55"/>
      <c r="C31" s="29" t="s">
        <v>39</v>
      </c>
      <c r="D31" s="9">
        <v>825000</v>
      </c>
      <c r="E31" s="9">
        <f t="shared" si="1"/>
        <v>137500</v>
      </c>
      <c r="F31" s="9">
        <v>32721</v>
      </c>
      <c r="G31" s="10">
        <f>SUM(F31/E31*100)</f>
        <v>23.797090909090908</v>
      </c>
      <c r="H31" s="11">
        <f t="shared" si="0"/>
        <v>104779</v>
      </c>
    </row>
    <row r="32" spans="1:8">
      <c r="A32" s="54" t="s">
        <v>40</v>
      </c>
      <c r="B32" s="55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52" t="s">
        <v>42</v>
      </c>
      <c r="B33" s="53"/>
      <c r="C33" s="23"/>
      <c r="D33" s="28">
        <f>SUM(D9:D32)</f>
        <v>2898200</v>
      </c>
      <c r="E33" s="9">
        <f t="shared" si="1"/>
        <v>483033.33333333331</v>
      </c>
      <c r="F33" s="28">
        <f>SUM(F9:F32)</f>
        <v>311434</v>
      </c>
      <c r="G33" s="10">
        <f>F33/E33*100</f>
        <v>64.474639431371202</v>
      </c>
      <c r="H33" s="11">
        <f t="shared" si="0"/>
        <v>171599.33333333331</v>
      </c>
    </row>
    <row r="34" spans="1:8">
      <c r="A34" s="49" t="s">
        <v>43</v>
      </c>
      <c r="B34" s="50"/>
      <c r="C34" s="8"/>
      <c r="D34" s="34">
        <v>647000</v>
      </c>
      <c r="E34" s="9">
        <f t="shared" si="1"/>
        <v>107833.33333333333</v>
      </c>
      <c r="F34" s="34">
        <v>113240</v>
      </c>
      <c r="G34" s="10">
        <f>F34/E34*100</f>
        <v>105.01391035548686</v>
      </c>
      <c r="H34" s="11">
        <f t="shared" si="0"/>
        <v>-5406.6666666666715</v>
      </c>
    </row>
    <row r="35" spans="1:8">
      <c r="A35" s="117" t="s">
        <v>44</v>
      </c>
      <c r="B35" s="118"/>
      <c r="C35" s="35"/>
      <c r="D35" s="36">
        <v>1118400</v>
      </c>
      <c r="E35" s="9">
        <f t="shared" si="1"/>
        <v>186400</v>
      </c>
      <c r="F35" s="36">
        <v>135474</v>
      </c>
      <c r="G35" s="10">
        <f>F35/E35*100</f>
        <v>72.679184549356222</v>
      </c>
      <c r="H35" s="37">
        <f t="shared" si="0"/>
        <v>50926</v>
      </c>
    </row>
    <row r="37" spans="1:8" ht="27" customHeight="1">
      <c r="A37" s="121" t="s">
        <v>45</v>
      </c>
      <c r="B37" s="122"/>
      <c r="C37" s="4" t="s">
        <v>71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1574900</v>
      </c>
      <c r="D38" s="34">
        <f>SUM(C38/12*1)</f>
        <v>131241.66666666666</v>
      </c>
      <c r="E38" s="28">
        <v>32725</v>
      </c>
      <c r="F38" s="28">
        <f t="shared" ref="F38:F43" si="3">SUM(E38/D38*100)</f>
        <v>24.93491650263509</v>
      </c>
      <c r="G38" s="40">
        <f>E38-D38</f>
        <v>-98516.666666666657</v>
      </c>
      <c r="H38" s="41"/>
    </row>
    <row r="39" spans="1:8" ht="12.75" customHeight="1">
      <c r="A39" s="117" t="s">
        <v>50</v>
      </c>
      <c r="B39" s="118"/>
      <c r="C39" s="28">
        <v>0</v>
      </c>
      <c r="D39" s="34">
        <f t="shared" ref="D39:D53" si="4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7" t="s">
        <v>51</v>
      </c>
      <c r="B40" s="118"/>
      <c r="C40" s="28">
        <v>94300</v>
      </c>
      <c r="D40" s="34">
        <f t="shared" si="4"/>
        <v>7858.333333333333</v>
      </c>
      <c r="E40" s="28">
        <v>0</v>
      </c>
      <c r="F40" s="28">
        <f t="shared" si="3"/>
        <v>0</v>
      </c>
      <c r="G40" s="40">
        <f t="shared" ref="G40:G55" si="5">SUM(E40-D40)</f>
        <v>-7858.333333333333</v>
      </c>
      <c r="H40" s="41"/>
    </row>
    <row r="41" spans="1:8" ht="12.75" customHeight="1">
      <c r="A41" s="117" t="s">
        <v>52</v>
      </c>
      <c r="B41" s="118"/>
      <c r="C41" s="28">
        <v>206000</v>
      </c>
      <c r="D41" s="34">
        <f t="shared" si="4"/>
        <v>17166.666666666668</v>
      </c>
      <c r="E41" s="28">
        <v>0</v>
      </c>
      <c r="F41" s="28">
        <f t="shared" si="3"/>
        <v>0</v>
      </c>
      <c r="G41" s="40">
        <f>SUM(E41-D41)</f>
        <v>-17166.666666666668</v>
      </c>
      <c r="H41" s="41"/>
    </row>
    <row r="42" spans="1:8" ht="12.75" customHeight="1">
      <c r="A42" s="117" t="s">
        <v>53</v>
      </c>
      <c r="B42" s="118"/>
      <c r="C42" s="28">
        <v>700000</v>
      </c>
      <c r="D42" s="34">
        <f t="shared" si="4"/>
        <v>58333.333333333336</v>
      </c>
      <c r="E42" s="28">
        <v>0</v>
      </c>
      <c r="F42" s="28">
        <f t="shared" si="3"/>
        <v>0</v>
      </c>
      <c r="G42" s="40">
        <f t="shared" si="5"/>
        <v>-58333.333333333336</v>
      </c>
      <c r="H42" s="41"/>
    </row>
    <row r="43" spans="1:8" ht="12.75" customHeight="1">
      <c r="A43" s="117" t="s">
        <v>54</v>
      </c>
      <c r="B43" s="118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>
      <c r="A44" s="117" t="s">
        <v>55</v>
      </c>
      <c r="B44" s="118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7"/>
      <c r="B45" s="11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49" t="s">
        <v>56</v>
      </c>
      <c r="B46" s="42"/>
      <c r="C46" s="34">
        <v>32200</v>
      </c>
      <c r="D46" s="34">
        <f t="shared" si="4"/>
        <v>2683.3333333333335</v>
      </c>
      <c r="E46" s="34">
        <v>69</v>
      </c>
      <c r="F46" s="28">
        <f>E46/D46*100</f>
        <v>2.5714285714285712</v>
      </c>
      <c r="G46" s="40">
        <f t="shared" si="5"/>
        <v>-2614.3333333333335</v>
      </c>
      <c r="H46" s="40"/>
    </row>
    <row r="47" spans="1:8" ht="12.75" customHeight="1">
      <c r="A47" s="43" t="s">
        <v>57</v>
      </c>
      <c r="B47" s="43"/>
      <c r="C47" s="34">
        <v>7000</v>
      </c>
      <c r="D47" s="34">
        <f t="shared" si="4"/>
        <v>583.33333333333337</v>
      </c>
      <c r="E47" s="34">
        <v>0</v>
      </c>
      <c r="F47" s="28">
        <f>E47/D47*100</f>
        <v>0</v>
      </c>
      <c r="G47" s="40">
        <f t="shared" si="5"/>
        <v>-583.33333333333337</v>
      </c>
      <c r="H47" s="40"/>
    </row>
    <row r="48" spans="1:8" ht="12.75" customHeight="1">
      <c r="A48" s="117" t="s">
        <v>58</v>
      </c>
      <c r="B48" s="118"/>
      <c r="C48" s="34">
        <v>64700</v>
      </c>
      <c r="D48" s="34">
        <f t="shared" si="4"/>
        <v>5391.666666666667</v>
      </c>
      <c r="E48" s="34">
        <v>1372</v>
      </c>
      <c r="F48" s="28">
        <f>E48/D48*100</f>
        <v>25.446676970633693</v>
      </c>
      <c r="G48" s="40">
        <f t="shared" si="5"/>
        <v>-4019.666666666667</v>
      </c>
      <c r="H48" s="40"/>
    </row>
    <row r="49" spans="1:8">
      <c r="A49" s="117" t="s">
        <v>59</v>
      </c>
      <c r="B49" s="118"/>
      <c r="C49" s="34">
        <v>8400</v>
      </c>
      <c r="D49" s="34">
        <f t="shared" si="4"/>
        <v>700</v>
      </c>
      <c r="E49" s="34">
        <v>1886</v>
      </c>
      <c r="F49" s="28">
        <f>SUM(E49/D49*100)</f>
        <v>269.42857142857144</v>
      </c>
      <c r="G49" s="40">
        <f t="shared" si="5"/>
        <v>1186</v>
      </c>
      <c r="H49" s="40"/>
    </row>
    <row r="50" spans="1:8" ht="12.75" customHeight="1">
      <c r="A50" s="117" t="s">
        <v>60</v>
      </c>
      <c r="B50" s="118"/>
      <c r="C50" s="34">
        <v>195700</v>
      </c>
      <c r="D50" s="34">
        <f t="shared" si="4"/>
        <v>16308.333333333334</v>
      </c>
      <c r="E50" s="34">
        <v>5080</v>
      </c>
      <c r="F50" s="28">
        <f>SUM(E50/D50*100)</f>
        <v>31.149718957588146</v>
      </c>
      <c r="G50" s="40">
        <f t="shared" si="5"/>
        <v>-11228.333333333334</v>
      </c>
      <c r="H50" s="40"/>
    </row>
    <row r="51" spans="1:8" ht="12.75" customHeight="1">
      <c r="A51" s="117" t="s">
        <v>61</v>
      </c>
      <c r="B51" s="118"/>
      <c r="C51" s="34">
        <v>4000</v>
      </c>
      <c r="D51" s="34">
        <f t="shared" si="4"/>
        <v>333.33333333333331</v>
      </c>
      <c r="E51" s="34">
        <v>200</v>
      </c>
      <c r="F51" s="28"/>
      <c r="G51" s="40">
        <f t="shared" si="5"/>
        <v>-133.33333333333331</v>
      </c>
      <c r="H51" s="40"/>
    </row>
    <row r="52" spans="1:8" ht="12.75" customHeight="1">
      <c r="A52" s="117" t="s">
        <v>72</v>
      </c>
      <c r="B52" s="118"/>
      <c r="C52" s="34">
        <v>10000</v>
      </c>
      <c r="D52" s="34">
        <f t="shared" si="4"/>
        <v>833.33333333333337</v>
      </c>
      <c r="E52" s="34">
        <v>0</v>
      </c>
      <c r="F52" s="34"/>
      <c r="G52" s="40">
        <f t="shared" ref="G52" si="6">SUM(E52-D52)</f>
        <v>-833.33333333333337</v>
      </c>
      <c r="H52" s="40"/>
    </row>
    <row r="53" spans="1:8" ht="12.75" customHeight="1">
      <c r="A53" s="117" t="s">
        <v>62</v>
      </c>
      <c r="B53" s="118"/>
      <c r="C53" s="34">
        <v>1000</v>
      </c>
      <c r="D53" s="34">
        <f t="shared" si="4"/>
        <v>83.333333333333329</v>
      </c>
      <c r="E53" s="34">
        <v>0</v>
      </c>
      <c r="F53" s="34"/>
      <c r="G53" s="40">
        <f t="shared" si="5"/>
        <v>-83.333333333333329</v>
      </c>
      <c r="H53" s="40"/>
    </row>
    <row r="54" spans="1:8">
      <c r="A54" s="117" t="s">
        <v>63</v>
      </c>
      <c r="B54" s="118"/>
      <c r="C54" s="34">
        <f>SUM(C46:C53)</f>
        <v>323000</v>
      </c>
      <c r="D54" s="34">
        <f>SUM(D46:D53)</f>
        <v>26916.666666666664</v>
      </c>
      <c r="E54" s="34">
        <f>SUM(E46:E53)</f>
        <v>8607</v>
      </c>
      <c r="F54" s="44">
        <f>SUM(E54/D54*100)</f>
        <v>31.976470588235294</v>
      </c>
      <c r="G54" s="40">
        <f t="shared" si="5"/>
        <v>-18309.666666666664</v>
      </c>
      <c r="H54" s="40"/>
    </row>
    <row r="55" spans="1:8">
      <c r="A55" s="45" t="s">
        <v>64</v>
      </c>
      <c r="B55" s="46"/>
      <c r="C55" s="34">
        <f>SUM(C38,C54,C40,C41,C42,C43,C39,C45,C44)</f>
        <v>2898200</v>
      </c>
      <c r="D55" s="34">
        <f>SUM(D38+D39+D40+D41+D42+D54+D43+D44+D45)</f>
        <v>241516.66666666666</v>
      </c>
      <c r="E55" s="34">
        <f>SUM(E38+E39+E40+E41+E42+E54+E43+E44+E45)</f>
        <v>41332</v>
      </c>
      <c r="F55" s="34">
        <f>E55/D55*100</f>
        <v>17.113518735767027</v>
      </c>
      <c r="G55" s="40">
        <f t="shared" si="5"/>
        <v>-200184.66666666666</v>
      </c>
      <c r="H55" s="40"/>
    </row>
    <row r="57" spans="1:8" ht="12.75" customHeight="1"/>
  </sheetData>
  <mergeCells count="23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50:B50"/>
    <mergeCell ref="A51:B51"/>
    <mergeCell ref="A52:B52"/>
    <mergeCell ref="A53:B53"/>
    <mergeCell ref="A54:B54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8"/>
  <sheetViews>
    <sheetView topLeftCell="A13"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9" t="s">
        <v>1</v>
      </c>
      <c r="C4" s="119"/>
      <c r="D4" s="119"/>
      <c r="E4" s="119"/>
      <c r="F4" s="119"/>
      <c r="G4" s="119"/>
      <c r="H4" s="119"/>
    </row>
    <row r="5" spans="1:14">
      <c r="B5" s="119" t="s">
        <v>2</v>
      </c>
      <c r="C5" s="119"/>
      <c r="D5" s="119"/>
      <c r="E5" s="119"/>
      <c r="F5" s="119"/>
    </row>
    <row r="6" spans="1:14">
      <c r="C6" s="120" t="s">
        <v>75</v>
      </c>
      <c r="D6" s="120"/>
      <c r="E6" s="120"/>
      <c r="F6" s="120"/>
    </row>
    <row r="7" spans="1:14">
      <c r="A7" s="2"/>
      <c r="B7" s="2"/>
    </row>
    <row r="8" spans="1:14" ht="45.75" customHeight="1">
      <c r="A8" s="121" t="s">
        <v>3</v>
      </c>
      <c r="B8" s="122"/>
      <c r="C8" s="58" t="s">
        <v>4</v>
      </c>
      <c r="D8" s="4" t="s">
        <v>70</v>
      </c>
      <c r="E8" s="4" t="s">
        <v>76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999100</v>
      </c>
      <c r="E9" s="9">
        <f>SUM(D9/12*3)</f>
        <v>249775</v>
      </c>
      <c r="F9" s="9">
        <v>197081</v>
      </c>
      <c r="G9" s="10">
        <f>F9/E9*100</f>
        <v>78.903413071764589</v>
      </c>
      <c r="H9" s="11">
        <f t="shared" ref="H9:H36" si="0">E9-F9</f>
        <v>52694</v>
      </c>
    </row>
    <row r="10" spans="1:14">
      <c r="A10" s="61" t="s">
        <v>8</v>
      </c>
      <c r="B10" s="62"/>
      <c r="C10" s="8">
        <v>213</v>
      </c>
      <c r="D10" s="9">
        <v>301700</v>
      </c>
      <c r="E10" s="9">
        <f t="shared" ref="E10:E36" si="1">SUM(D10/12*3)</f>
        <v>75425</v>
      </c>
      <c r="F10" s="9">
        <v>50515</v>
      </c>
      <c r="G10" s="10">
        <f>F10/E10*100</f>
        <v>66.973815048060999</v>
      </c>
      <c r="H10" s="11">
        <f t="shared" si="0"/>
        <v>24910</v>
      </c>
    </row>
    <row r="11" spans="1:14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38400</v>
      </c>
      <c r="E12" s="9">
        <f t="shared" si="1"/>
        <v>9600</v>
      </c>
      <c r="F12" s="17">
        <v>5584</v>
      </c>
      <c r="G12" s="10">
        <f>F12/E12*100</f>
        <v>58.166666666666664</v>
      </c>
      <c r="H12" s="11">
        <f t="shared" si="0"/>
        <v>4016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3500</v>
      </c>
      <c r="E14" s="9">
        <f t="shared" si="1"/>
        <v>875</v>
      </c>
      <c r="F14" s="9">
        <v>0</v>
      </c>
      <c r="G14" s="20"/>
      <c r="H14" s="11">
        <f>E14-F14</f>
        <v>875</v>
      </c>
    </row>
    <row r="15" spans="1:14">
      <c r="A15" s="61" t="s">
        <v>15</v>
      </c>
      <c r="B15" s="62"/>
      <c r="C15" s="19" t="s">
        <v>16</v>
      </c>
      <c r="D15" s="9">
        <v>53300</v>
      </c>
      <c r="E15" s="9">
        <f t="shared" si="1"/>
        <v>13325</v>
      </c>
      <c r="F15" s="9">
        <v>19900</v>
      </c>
      <c r="G15" s="10">
        <f t="shared" ref="G15:G20" si="2">F15/E15*100</f>
        <v>149.34333958724201</v>
      </c>
      <c r="H15" s="11">
        <f t="shared" si="0"/>
        <v>-6575</v>
      </c>
    </row>
    <row r="16" spans="1:14">
      <c r="A16" s="14" t="s">
        <v>17</v>
      </c>
      <c r="B16" s="15"/>
      <c r="C16" s="19" t="s">
        <v>18</v>
      </c>
      <c r="D16" s="9">
        <v>182000</v>
      </c>
      <c r="E16" s="9">
        <f t="shared" si="1"/>
        <v>45500</v>
      </c>
      <c r="F16" s="9">
        <v>43912</v>
      </c>
      <c r="G16" s="10">
        <f t="shared" si="2"/>
        <v>96.509890109890108</v>
      </c>
      <c r="H16" s="11">
        <f>E16-F16</f>
        <v>1588</v>
      </c>
    </row>
    <row r="17" spans="1:8">
      <c r="A17" s="14" t="s">
        <v>65</v>
      </c>
      <c r="B17" s="15"/>
      <c r="C17" s="19" t="s">
        <v>66</v>
      </c>
      <c r="D17" s="9">
        <v>1000</v>
      </c>
      <c r="E17" s="9">
        <f t="shared" si="1"/>
        <v>250</v>
      </c>
      <c r="F17" s="9">
        <v>83</v>
      </c>
      <c r="G17" s="10">
        <f t="shared" si="2"/>
        <v>33.200000000000003</v>
      </c>
      <c r="H17" s="11">
        <f>E17-F17</f>
        <v>167</v>
      </c>
    </row>
    <row r="18" spans="1:8">
      <c r="A18" s="21" t="s">
        <v>19</v>
      </c>
      <c r="B18" s="22"/>
      <c r="C18" s="23">
        <v>225</v>
      </c>
      <c r="D18" s="24">
        <v>11000</v>
      </c>
      <c r="E18" s="9">
        <f t="shared" si="1"/>
        <v>2750</v>
      </c>
      <c r="F18" s="24">
        <v>0</v>
      </c>
      <c r="G18" s="10">
        <f t="shared" si="2"/>
        <v>0</v>
      </c>
      <c r="H18" s="11">
        <f>E18-F18</f>
        <v>2750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2425</v>
      </c>
      <c r="F19" s="24">
        <v>0</v>
      </c>
      <c r="G19" s="10">
        <f t="shared" si="2"/>
        <v>0</v>
      </c>
      <c r="H19" s="11">
        <f t="shared" si="0"/>
        <v>2425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1250</v>
      </c>
      <c r="F20" s="9">
        <v>0</v>
      </c>
      <c r="G20" s="10">
        <f t="shared" si="2"/>
        <v>0</v>
      </c>
      <c r="H20" s="11">
        <f>E20-F20</f>
        <v>1250</v>
      </c>
    </row>
    <row r="21" spans="1:8">
      <c r="A21" s="61" t="s">
        <v>22</v>
      </c>
      <c r="B21" s="62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23" t="s">
        <v>23</v>
      </c>
      <c r="B22" s="124"/>
      <c r="C22" s="25" t="s">
        <v>24</v>
      </c>
      <c r="D22" s="26">
        <v>118500</v>
      </c>
      <c r="E22" s="9">
        <f t="shared" si="1"/>
        <v>29625</v>
      </c>
      <c r="F22" s="26">
        <v>44108</v>
      </c>
      <c r="G22" s="10">
        <f>SUM(F22/E22*100)</f>
        <v>148.88776371308018</v>
      </c>
      <c r="H22" s="11">
        <f t="shared" si="0"/>
        <v>-14483</v>
      </c>
    </row>
    <row r="23" spans="1:8">
      <c r="A23" s="6" t="s">
        <v>25</v>
      </c>
      <c r="B23" s="7"/>
      <c r="C23" s="25">
        <v>346</v>
      </c>
      <c r="D23" s="26">
        <v>33000</v>
      </c>
      <c r="E23" s="9">
        <f t="shared" si="1"/>
        <v>8250</v>
      </c>
      <c r="F23" s="26"/>
      <c r="G23" s="10">
        <f>F23/E23*100</f>
        <v>0</v>
      </c>
      <c r="H23" s="11">
        <f t="shared" si="0"/>
        <v>8250</v>
      </c>
    </row>
    <row r="24" spans="1:8" ht="12" customHeight="1">
      <c r="A24" s="123" t="s">
        <v>26</v>
      </c>
      <c r="B24" s="124"/>
      <c r="C24" s="25">
        <v>291</v>
      </c>
      <c r="D24" s="26">
        <v>9200</v>
      </c>
      <c r="E24" s="9">
        <f t="shared" si="1"/>
        <v>2300</v>
      </c>
      <c r="F24" s="26">
        <v>4742</v>
      </c>
      <c r="G24" s="10">
        <f>SUM(F24/E24*100)</f>
        <v>206.17391304347828</v>
      </c>
      <c r="H24" s="11">
        <f>E24-F24</f>
        <v>-2442</v>
      </c>
    </row>
    <row r="25" spans="1:8">
      <c r="A25" s="21" t="s">
        <v>27</v>
      </c>
      <c r="B25" s="22"/>
      <c r="C25" s="27" t="s">
        <v>28</v>
      </c>
      <c r="D25" s="28">
        <v>1500</v>
      </c>
      <c r="E25" s="9">
        <f t="shared" si="1"/>
        <v>375</v>
      </c>
      <c r="F25" s="28"/>
      <c r="G25" s="10"/>
      <c r="H25" s="11">
        <f>E25-F25</f>
        <v>375</v>
      </c>
    </row>
    <row r="26" spans="1:8">
      <c r="A26" s="21" t="s">
        <v>78</v>
      </c>
      <c r="B26" s="22"/>
      <c r="C26" s="27" t="s">
        <v>79</v>
      </c>
      <c r="D26" s="28">
        <v>132214</v>
      </c>
      <c r="E26" s="9">
        <f t="shared" si="1"/>
        <v>33053.5</v>
      </c>
      <c r="F26" s="28">
        <v>39214</v>
      </c>
      <c r="G26" s="10"/>
      <c r="H26" s="11">
        <f>E26-F26</f>
        <v>-6160.5</v>
      </c>
    </row>
    <row r="27" spans="1:8">
      <c r="A27" s="21" t="s">
        <v>29</v>
      </c>
      <c r="B27" s="22"/>
      <c r="C27" s="27" t="s">
        <v>30</v>
      </c>
      <c r="D27" s="28">
        <v>94300</v>
      </c>
      <c r="E27" s="9">
        <f t="shared" si="1"/>
        <v>23575</v>
      </c>
      <c r="F27" s="28">
        <v>19788</v>
      </c>
      <c r="G27" s="10">
        <f>F27/E27*100</f>
        <v>83.936373276776237</v>
      </c>
      <c r="H27" s="11">
        <f t="shared" si="0"/>
        <v>3787</v>
      </c>
    </row>
    <row r="28" spans="1:8">
      <c r="A28" s="125" t="s">
        <v>31</v>
      </c>
      <c r="B28" s="126"/>
      <c r="C28" s="27" t="s">
        <v>32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61" t="s">
        <v>33</v>
      </c>
      <c r="B29" s="62"/>
      <c r="C29" s="29" t="s">
        <v>34</v>
      </c>
      <c r="D29" s="9">
        <v>6000</v>
      </c>
      <c r="E29" s="9">
        <f t="shared" si="1"/>
        <v>1500</v>
      </c>
      <c r="F29" s="9"/>
      <c r="G29" s="10">
        <f>SUM(F29/E29*100)</f>
        <v>0</v>
      </c>
      <c r="H29" s="11">
        <f>E29-F29</f>
        <v>1500</v>
      </c>
    </row>
    <row r="30" spans="1:8">
      <c r="A30" s="61" t="s">
        <v>35</v>
      </c>
      <c r="B30" s="62"/>
      <c r="C30" s="29" t="s">
        <v>36</v>
      </c>
      <c r="D30" s="9">
        <v>206000</v>
      </c>
      <c r="E30" s="9">
        <f t="shared" si="1"/>
        <v>51500</v>
      </c>
      <c r="F30" s="9">
        <v>66061</v>
      </c>
      <c r="G30" s="10">
        <f>SUM(F30/E30*100)</f>
        <v>128.27378640776698</v>
      </c>
      <c r="H30" s="11">
        <f>E30-F30</f>
        <v>-14561</v>
      </c>
    </row>
    <row r="31" spans="1:8">
      <c r="A31" s="61" t="s">
        <v>33</v>
      </c>
      <c r="B31" s="62"/>
      <c r="C31" s="29" t="s">
        <v>37</v>
      </c>
      <c r="D31" s="9">
        <v>0</v>
      </c>
      <c r="E31" s="9">
        <f t="shared" si="1"/>
        <v>0</v>
      </c>
      <c r="F31" s="9"/>
      <c r="G31" s="10"/>
      <c r="H31" s="11">
        <f>E31-F31</f>
        <v>0</v>
      </c>
    </row>
    <row r="32" spans="1:8">
      <c r="A32" s="61" t="s">
        <v>38</v>
      </c>
      <c r="B32" s="62"/>
      <c r="C32" s="29" t="s">
        <v>39</v>
      </c>
      <c r="D32" s="9">
        <v>612213</v>
      </c>
      <c r="E32" s="9">
        <f t="shared" si="1"/>
        <v>153053.25</v>
      </c>
      <c r="F32" s="9">
        <v>40245</v>
      </c>
      <c r="G32" s="10">
        <f>SUM(F32/E32*100)</f>
        <v>26.294769957514784</v>
      </c>
      <c r="H32" s="11">
        <f t="shared" si="0"/>
        <v>112808.25</v>
      </c>
    </row>
    <row r="33" spans="1:8">
      <c r="A33" s="61" t="s">
        <v>40</v>
      </c>
      <c r="B33" s="62"/>
      <c r="C33" s="29" t="s">
        <v>41</v>
      </c>
      <c r="D33" s="9">
        <v>200000</v>
      </c>
      <c r="E33" s="9">
        <f t="shared" si="1"/>
        <v>50000</v>
      </c>
      <c r="F33" s="9"/>
      <c r="G33" s="10">
        <f>SUM(F33/E33*100)</f>
        <v>0</v>
      </c>
      <c r="H33" s="11">
        <f>E33-F33</f>
        <v>50000</v>
      </c>
    </row>
    <row r="34" spans="1:8" ht="12.75" customHeight="1">
      <c r="A34" s="59" t="s">
        <v>42</v>
      </c>
      <c r="B34" s="60"/>
      <c r="C34" s="23"/>
      <c r="D34" s="28">
        <f>SUM(D9:D33)</f>
        <v>3017627</v>
      </c>
      <c r="E34" s="9">
        <f t="shared" si="1"/>
        <v>754406.75</v>
      </c>
      <c r="F34" s="28">
        <f>SUM(F9:F33)</f>
        <v>531233</v>
      </c>
      <c r="G34" s="10">
        <f>F34/E34*100</f>
        <v>70.417317978663363</v>
      </c>
      <c r="H34" s="11">
        <f t="shared" si="0"/>
        <v>223173.75</v>
      </c>
    </row>
    <row r="35" spans="1:8">
      <c r="A35" s="56" t="s">
        <v>43</v>
      </c>
      <c r="B35" s="57"/>
      <c r="C35" s="8"/>
      <c r="D35" s="34">
        <v>647000</v>
      </c>
      <c r="E35" s="9">
        <f t="shared" si="1"/>
        <v>161750</v>
      </c>
      <c r="F35" s="34">
        <v>161892</v>
      </c>
      <c r="G35" s="10">
        <f>F35/E35*100</f>
        <v>100.08778979907265</v>
      </c>
      <c r="H35" s="11">
        <f t="shared" si="0"/>
        <v>-142</v>
      </c>
    </row>
    <row r="36" spans="1:8">
      <c r="A36" s="117" t="s">
        <v>44</v>
      </c>
      <c r="B36" s="118"/>
      <c r="C36" s="35"/>
      <c r="D36" s="36">
        <v>1118400</v>
      </c>
      <c r="E36" s="9">
        <f t="shared" si="1"/>
        <v>279600</v>
      </c>
      <c r="F36" s="36">
        <v>204033</v>
      </c>
      <c r="G36" s="10">
        <f>F36/E36*100</f>
        <v>72.973175965665234</v>
      </c>
      <c r="H36" s="37">
        <f t="shared" si="0"/>
        <v>75567</v>
      </c>
    </row>
    <row r="38" spans="1:8" ht="27" customHeight="1">
      <c r="A38" s="121" t="s">
        <v>45</v>
      </c>
      <c r="B38" s="122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1574900</v>
      </c>
      <c r="D39" s="34">
        <f>SUM(C39/12*3)</f>
        <v>393725</v>
      </c>
      <c r="E39" s="28">
        <v>262483</v>
      </c>
      <c r="F39" s="28">
        <f t="shared" ref="F39:F43" si="3">SUM(E39/D39*100)</f>
        <v>66.666582005206678</v>
      </c>
      <c r="G39" s="40">
        <f>E39-D39</f>
        <v>-131242</v>
      </c>
      <c r="H39" s="41"/>
    </row>
    <row r="40" spans="1:8" ht="12.75" customHeight="1">
      <c r="A40" s="117" t="s">
        <v>50</v>
      </c>
      <c r="B40" s="118"/>
      <c r="C40" s="28">
        <v>0</v>
      </c>
      <c r="D40" s="34">
        <f t="shared" ref="D40:D54" si="4">SUM(C40/12*3)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>
      <c r="A41" s="117" t="s">
        <v>51</v>
      </c>
      <c r="B41" s="118"/>
      <c r="C41" s="28">
        <v>94300</v>
      </c>
      <c r="D41" s="34">
        <f t="shared" si="4"/>
        <v>23575</v>
      </c>
      <c r="E41" s="28">
        <v>23575</v>
      </c>
      <c r="F41" s="28">
        <f t="shared" si="3"/>
        <v>100</v>
      </c>
      <c r="G41" s="40">
        <f t="shared" ref="G41:G56" si="5">SUM(E41-D41)</f>
        <v>0</v>
      </c>
      <c r="H41" s="41"/>
    </row>
    <row r="42" spans="1:8" ht="12.75" customHeight="1">
      <c r="A42" s="117" t="s">
        <v>52</v>
      </c>
      <c r="B42" s="118"/>
      <c r="C42" s="28">
        <v>206000</v>
      </c>
      <c r="D42" s="34">
        <f t="shared" si="4"/>
        <v>51500</v>
      </c>
      <c r="E42" s="28">
        <v>105000</v>
      </c>
      <c r="F42" s="28">
        <f t="shared" si="3"/>
        <v>203.88349514563106</v>
      </c>
      <c r="G42" s="40">
        <f>SUM(E42-D42)</f>
        <v>53500</v>
      </c>
      <c r="H42" s="41"/>
    </row>
    <row r="43" spans="1:8" ht="12.75" customHeight="1">
      <c r="A43" s="117" t="s">
        <v>53</v>
      </c>
      <c r="B43" s="118"/>
      <c r="C43" s="28">
        <v>700000</v>
      </c>
      <c r="D43" s="34">
        <f t="shared" si="4"/>
        <v>175000</v>
      </c>
      <c r="E43" s="28">
        <v>175000</v>
      </c>
      <c r="F43" s="28">
        <f t="shared" si="3"/>
        <v>100</v>
      </c>
      <c r="G43" s="40">
        <f t="shared" si="5"/>
        <v>0</v>
      </c>
      <c r="H43" s="41"/>
    </row>
    <row r="44" spans="1:8" ht="12.75" customHeight="1">
      <c r="A44" s="117" t="s">
        <v>54</v>
      </c>
      <c r="B44" s="118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7" t="s">
        <v>77</v>
      </c>
      <c r="B45" s="118"/>
      <c r="C45" s="28">
        <v>20000</v>
      </c>
      <c r="D45" s="34">
        <f t="shared" si="4"/>
        <v>5000</v>
      </c>
      <c r="E45" s="28">
        <v>0</v>
      </c>
      <c r="F45" s="28"/>
      <c r="G45" s="40">
        <f>SUM(E45-D45)</f>
        <v>-5000</v>
      </c>
      <c r="H45" s="41"/>
    </row>
    <row r="46" spans="1:8" ht="12.75" customHeight="1">
      <c r="A46" s="117"/>
      <c r="B46" s="118"/>
      <c r="C46" s="28">
        <v>0</v>
      </c>
      <c r="D46" s="34">
        <f t="shared" si="4"/>
        <v>0</v>
      </c>
      <c r="E46" s="28">
        <v>0</v>
      </c>
      <c r="F46" s="28"/>
      <c r="G46" s="40">
        <f>SUM(E46-D46)</f>
        <v>0</v>
      </c>
      <c r="H46" s="41"/>
    </row>
    <row r="47" spans="1:8">
      <c r="A47" s="56" t="s">
        <v>56</v>
      </c>
      <c r="B47" s="42"/>
      <c r="C47" s="34">
        <v>32200</v>
      </c>
      <c r="D47" s="34">
        <f t="shared" si="4"/>
        <v>8050</v>
      </c>
      <c r="E47" s="34">
        <v>3781</v>
      </c>
      <c r="F47" s="28">
        <f>E47/D47*100</f>
        <v>46.968944099378888</v>
      </c>
      <c r="G47" s="40">
        <f t="shared" si="5"/>
        <v>-4269</v>
      </c>
      <c r="H47" s="40"/>
    </row>
    <row r="48" spans="1:8" ht="12.75" customHeight="1">
      <c r="A48" s="43" t="s">
        <v>57</v>
      </c>
      <c r="B48" s="43"/>
      <c r="C48" s="34">
        <v>7000</v>
      </c>
      <c r="D48" s="34">
        <f t="shared" si="4"/>
        <v>1750</v>
      </c>
      <c r="E48" s="34">
        <v>13880</v>
      </c>
      <c r="F48" s="28">
        <f>E48/D48*100</f>
        <v>793.14285714285711</v>
      </c>
      <c r="G48" s="40">
        <f t="shared" si="5"/>
        <v>12130</v>
      </c>
      <c r="H48" s="40"/>
    </row>
    <row r="49" spans="1:8" ht="12.75" customHeight="1">
      <c r="A49" s="117" t="s">
        <v>58</v>
      </c>
      <c r="B49" s="118"/>
      <c r="C49" s="34">
        <v>64700</v>
      </c>
      <c r="D49" s="34">
        <f t="shared" si="4"/>
        <v>16175</v>
      </c>
      <c r="E49" s="34">
        <v>4718</v>
      </c>
      <c r="F49" s="28">
        <f>E49/D49*100</f>
        <v>29.168469860896444</v>
      </c>
      <c r="G49" s="40">
        <f t="shared" si="5"/>
        <v>-11457</v>
      </c>
      <c r="H49" s="40"/>
    </row>
    <row r="50" spans="1:8">
      <c r="A50" s="117" t="s">
        <v>59</v>
      </c>
      <c r="B50" s="118"/>
      <c r="C50" s="34">
        <v>8400</v>
      </c>
      <c r="D50" s="34">
        <f t="shared" si="4"/>
        <v>2100</v>
      </c>
      <c r="E50" s="34">
        <v>1886</v>
      </c>
      <c r="F50" s="28">
        <f>SUM(E50/D50*100)</f>
        <v>89.80952380952381</v>
      </c>
      <c r="G50" s="40">
        <f t="shared" si="5"/>
        <v>-214</v>
      </c>
      <c r="H50" s="40"/>
    </row>
    <row r="51" spans="1:8" ht="12.75" customHeight="1">
      <c r="A51" s="117" t="s">
        <v>60</v>
      </c>
      <c r="B51" s="118"/>
      <c r="C51" s="34">
        <v>195700</v>
      </c>
      <c r="D51" s="34">
        <f t="shared" si="4"/>
        <v>48925</v>
      </c>
      <c r="E51" s="34">
        <v>12929</v>
      </c>
      <c r="F51" s="28">
        <f>SUM(E51/D51*100)</f>
        <v>26.426162493612672</v>
      </c>
      <c r="G51" s="40">
        <f t="shared" si="5"/>
        <v>-35996</v>
      </c>
      <c r="H51" s="40"/>
    </row>
    <row r="52" spans="1:8" ht="12.75" customHeight="1">
      <c r="A52" s="117" t="s">
        <v>61</v>
      </c>
      <c r="B52" s="118"/>
      <c r="C52" s="34">
        <v>4000</v>
      </c>
      <c r="D52" s="34">
        <f t="shared" si="4"/>
        <v>1000</v>
      </c>
      <c r="E52" s="34">
        <v>200</v>
      </c>
      <c r="F52" s="28"/>
      <c r="G52" s="40">
        <f t="shared" si="5"/>
        <v>-800</v>
      </c>
      <c r="H52" s="40"/>
    </row>
    <row r="53" spans="1:8" ht="12.75" customHeight="1">
      <c r="A53" s="117" t="s">
        <v>72</v>
      </c>
      <c r="B53" s="118"/>
      <c r="C53" s="34">
        <v>10000</v>
      </c>
      <c r="D53" s="34">
        <f t="shared" si="4"/>
        <v>2500</v>
      </c>
      <c r="E53" s="34">
        <v>0</v>
      </c>
      <c r="F53" s="34"/>
      <c r="G53" s="40">
        <f t="shared" ref="G53" si="6">SUM(E53-D53)</f>
        <v>-2500</v>
      </c>
      <c r="H53" s="40"/>
    </row>
    <row r="54" spans="1:8" ht="12.75" customHeight="1">
      <c r="A54" s="117" t="s">
        <v>62</v>
      </c>
      <c r="B54" s="118"/>
      <c r="C54" s="34">
        <v>1000</v>
      </c>
      <c r="D54" s="34">
        <f t="shared" si="4"/>
        <v>250</v>
      </c>
      <c r="E54" s="34">
        <v>0</v>
      </c>
      <c r="F54" s="34"/>
      <c r="G54" s="40">
        <f t="shared" si="5"/>
        <v>-250</v>
      </c>
      <c r="H54" s="40"/>
    </row>
    <row r="55" spans="1:8">
      <c r="A55" s="117" t="s">
        <v>63</v>
      </c>
      <c r="B55" s="118"/>
      <c r="C55" s="34">
        <f>SUM(C47:C54)</f>
        <v>323000</v>
      </c>
      <c r="D55" s="34">
        <f>SUM(D47:D54)</f>
        <v>80750</v>
      </c>
      <c r="E55" s="34">
        <f>SUM(E47:E54)</f>
        <v>37394</v>
      </c>
      <c r="F55" s="44">
        <f>SUM(E55/D55*100)</f>
        <v>46.308359133126935</v>
      </c>
      <c r="G55" s="40">
        <f t="shared" si="5"/>
        <v>-43356</v>
      </c>
      <c r="H55" s="40"/>
    </row>
    <row r="56" spans="1:8">
      <c r="A56" s="45" t="s">
        <v>64</v>
      </c>
      <c r="B56" s="46"/>
      <c r="C56" s="34">
        <f>SUM(C39,C55,C41,C42,C43,C44,C40,C46,C45)</f>
        <v>2918200</v>
      </c>
      <c r="D56" s="34">
        <f>SUM(D39+D40+D41+D42+D43+D55+D44+D45+D46)</f>
        <v>729550</v>
      </c>
      <c r="E56" s="34">
        <f>SUM(E39+E40+E41+E42+E43+E55+E44+E45+E46)</f>
        <v>603452</v>
      </c>
      <c r="F56" s="34">
        <f>E56/D56*100</f>
        <v>82.715646631485157</v>
      </c>
      <c r="G56" s="40">
        <f t="shared" si="5"/>
        <v>-126098</v>
      </c>
      <c r="H56" s="40"/>
    </row>
    <row r="58" spans="1:8" ht="12.75" customHeight="1"/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8"/>
  <sheetViews>
    <sheetView topLeftCell="A16"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9" t="s">
        <v>1</v>
      </c>
      <c r="C4" s="119"/>
      <c r="D4" s="119"/>
      <c r="E4" s="119"/>
      <c r="F4" s="119"/>
      <c r="G4" s="119"/>
      <c r="H4" s="119"/>
    </row>
    <row r="5" spans="1:14">
      <c r="B5" s="119" t="s">
        <v>2</v>
      </c>
      <c r="C5" s="119"/>
      <c r="D5" s="119"/>
      <c r="E5" s="119"/>
      <c r="F5" s="119"/>
    </row>
    <row r="6" spans="1:14">
      <c r="C6" s="120" t="s">
        <v>80</v>
      </c>
      <c r="D6" s="120"/>
      <c r="E6" s="120"/>
      <c r="F6" s="120"/>
    </row>
    <row r="7" spans="1:14">
      <c r="A7" s="2"/>
      <c r="B7" s="2"/>
    </row>
    <row r="8" spans="1:14" ht="45.75" customHeight="1">
      <c r="A8" s="121" t="s">
        <v>3</v>
      </c>
      <c r="B8" s="122"/>
      <c r="C8" s="65" t="s">
        <v>4</v>
      </c>
      <c r="D8" s="4" t="s">
        <v>70</v>
      </c>
      <c r="E8" s="4" t="s">
        <v>81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999100</v>
      </c>
      <c r="E9" s="9">
        <f>SUM(D9/12*4)</f>
        <v>333033.33333333331</v>
      </c>
      <c r="F9" s="9">
        <v>289623</v>
      </c>
      <c r="G9" s="10">
        <f>F9/E9*100</f>
        <v>86.965168651786612</v>
      </c>
      <c r="H9" s="11">
        <f t="shared" ref="H9:H36" si="0">E9-F9</f>
        <v>43410.333333333314</v>
      </c>
    </row>
    <row r="10" spans="1:14">
      <c r="A10" s="68" t="s">
        <v>8</v>
      </c>
      <c r="B10" s="69"/>
      <c r="C10" s="8">
        <v>213</v>
      </c>
      <c r="D10" s="9">
        <v>301700</v>
      </c>
      <c r="E10" s="9">
        <f t="shared" ref="E10:E36" si="1">SUM(D10/12*4)</f>
        <v>100566.66666666667</v>
      </c>
      <c r="F10" s="9">
        <v>76636</v>
      </c>
      <c r="G10" s="10">
        <f>F10/E10*100</f>
        <v>76.20417633410672</v>
      </c>
      <c r="H10" s="11">
        <f t="shared" si="0"/>
        <v>23930.666666666672</v>
      </c>
    </row>
    <row r="11" spans="1:14">
      <c r="A11" s="68" t="s">
        <v>9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38400</v>
      </c>
      <c r="E12" s="9">
        <f t="shared" si="1"/>
        <v>12800</v>
      </c>
      <c r="F12" s="17">
        <v>8428</v>
      </c>
      <c r="G12" s="10">
        <f>F12/E12*100</f>
        <v>65.84375</v>
      </c>
      <c r="H12" s="11">
        <f t="shared" si="0"/>
        <v>4372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3500</v>
      </c>
      <c r="E14" s="9">
        <f t="shared" si="1"/>
        <v>1166.6666666666667</v>
      </c>
      <c r="F14" s="9">
        <v>0</v>
      </c>
      <c r="G14" s="20"/>
      <c r="H14" s="11">
        <f>E14-F14</f>
        <v>1166.6666666666667</v>
      </c>
    </row>
    <row r="15" spans="1:14">
      <c r="A15" s="68" t="s">
        <v>15</v>
      </c>
      <c r="B15" s="69"/>
      <c r="C15" s="19" t="s">
        <v>16</v>
      </c>
      <c r="D15" s="9">
        <v>53300</v>
      </c>
      <c r="E15" s="9">
        <f t="shared" si="1"/>
        <v>17766.666666666668</v>
      </c>
      <c r="F15" s="9">
        <v>19900</v>
      </c>
      <c r="G15" s="10">
        <f t="shared" ref="G15:G20" si="2">F15/E15*100</f>
        <v>112.0075046904315</v>
      </c>
      <c r="H15" s="11">
        <f t="shared" si="0"/>
        <v>-2133.3333333333321</v>
      </c>
    </row>
    <row r="16" spans="1:14">
      <c r="A16" s="14" t="s">
        <v>17</v>
      </c>
      <c r="B16" s="15"/>
      <c r="C16" s="19" t="s">
        <v>18</v>
      </c>
      <c r="D16" s="9">
        <v>182000</v>
      </c>
      <c r="E16" s="9">
        <f t="shared" si="1"/>
        <v>60666.666666666664</v>
      </c>
      <c r="F16" s="9">
        <v>81466</v>
      </c>
      <c r="G16" s="10">
        <f t="shared" si="2"/>
        <v>134.28461538461539</v>
      </c>
      <c r="H16" s="11">
        <f>E16-F16</f>
        <v>-20799.333333333336</v>
      </c>
    </row>
    <row r="17" spans="1:8">
      <c r="A17" s="14" t="s">
        <v>65</v>
      </c>
      <c r="B17" s="15"/>
      <c r="C17" s="19" t="s">
        <v>66</v>
      </c>
      <c r="D17" s="9">
        <v>1000</v>
      </c>
      <c r="E17" s="9">
        <f t="shared" si="1"/>
        <v>333.33333333333331</v>
      </c>
      <c r="F17" s="9">
        <v>125</v>
      </c>
      <c r="G17" s="10">
        <f t="shared" si="2"/>
        <v>37.5</v>
      </c>
      <c r="H17" s="11">
        <f>E17-F17</f>
        <v>208.33333333333331</v>
      </c>
    </row>
    <row r="18" spans="1:8">
      <c r="A18" s="21" t="s">
        <v>19</v>
      </c>
      <c r="B18" s="22"/>
      <c r="C18" s="23">
        <v>225</v>
      </c>
      <c r="D18" s="24">
        <v>11000</v>
      </c>
      <c r="E18" s="9">
        <f t="shared" si="1"/>
        <v>3666.6666666666665</v>
      </c>
      <c r="F18" s="24">
        <v>0</v>
      </c>
      <c r="G18" s="10">
        <f t="shared" si="2"/>
        <v>0</v>
      </c>
      <c r="H18" s="11">
        <f>E18-F18</f>
        <v>3666.6666666666665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3233.3333333333335</v>
      </c>
      <c r="F19" s="24">
        <v>0</v>
      </c>
      <c r="G19" s="10">
        <f t="shared" si="2"/>
        <v>0</v>
      </c>
      <c r="H19" s="11">
        <f t="shared" si="0"/>
        <v>3233.3333333333335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1666.6666666666667</v>
      </c>
      <c r="F20" s="9">
        <v>0</v>
      </c>
      <c r="G20" s="10">
        <f t="shared" si="2"/>
        <v>0</v>
      </c>
      <c r="H20" s="11">
        <f>E20-F20</f>
        <v>1666.6666666666667</v>
      </c>
    </row>
    <row r="21" spans="1:8">
      <c r="A21" s="68" t="s">
        <v>22</v>
      </c>
      <c r="B21" s="69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23" t="s">
        <v>23</v>
      </c>
      <c r="B22" s="124"/>
      <c r="C22" s="25" t="s">
        <v>24</v>
      </c>
      <c r="D22" s="26">
        <v>118500</v>
      </c>
      <c r="E22" s="9">
        <f t="shared" si="1"/>
        <v>39500</v>
      </c>
      <c r="F22" s="26">
        <v>56857</v>
      </c>
      <c r="G22" s="10">
        <f>SUM(F22/E22*100)</f>
        <v>143.94177215189873</v>
      </c>
      <c r="H22" s="11">
        <f t="shared" si="0"/>
        <v>-17357</v>
      </c>
    </row>
    <row r="23" spans="1:8">
      <c r="A23" s="6" t="s">
        <v>25</v>
      </c>
      <c r="B23" s="7"/>
      <c r="C23" s="25">
        <v>346</v>
      </c>
      <c r="D23" s="26">
        <v>33000</v>
      </c>
      <c r="E23" s="9">
        <f t="shared" si="1"/>
        <v>11000</v>
      </c>
      <c r="F23" s="26"/>
      <c r="G23" s="10">
        <f>F23/E23*100</f>
        <v>0</v>
      </c>
      <c r="H23" s="11">
        <f t="shared" si="0"/>
        <v>11000</v>
      </c>
    </row>
    <row r="24" spans="1:8" ht="12" customHeight="1">
      <c r="A24" s="123" t="s">
        <v>26</v>
      </c>
      <c r="B24" s="124"/>
      <c r="C24" s="25">
        <v>291</v>
      </c>
      <c r="D24" s="26">
        <v>9200</v>
      </c>
      <c r="E24" s="9">
        <f t="shared" si="1"/>
        <v>3066.6666666666665</v>
      </c>
      <c r="F24" s="26">
        <v>6000</v>
      </c>
      <c r="G24" s="10">
        <f>SUM(F24/E24*100)</f>
        <v>195.65217391304347</v>
      </c>
      <c r="H24" s="11">
        <f>E24-F24</f>
        <v>-2933.3333333333335</v>
      </c>
    </row>
    <row r="25" spans="1:8">
      <c r="A25" s="21" t="s">
        <v>27</v>
      </c>
      <c r="B25" s="22"/>
      <c r="C25" s="27" t="s">
        <v>28</v>
      </c>
      <c r="D25" s="28">
        <v>1500</v>
      </c>
      <c r="E25" s="9">
        <f t="shared" si="1"/>
        <v>500</v>
      </c>
      <c r="F25" s="28"/>
      <c r="G25" s="10"/>
      <c r="H25" s="11">
        <f>E25-F25</f>
        <v>500</v>
      </c>
    </row>
    <row r="26" spans="1:8">
      <c r="A26" s="21" t="s">
        <v>78</v>
      </c>
      <c r="B26" s="22"/>
      <c r="C26" s="27" t="s">
        <v>79</v>
      </c>
      <c r="D26" s="28">
        <v>132214</v>
      </c>
      <c r="E26" s="9">
        <f t="shared" si="1"/>
        <v>44071.333333333336</v>
      </c>
      <c r="F26" s="28">
        <v>39214</v>
      </c>
      <c r="G26" s="10"/>
      <c r="H26" s="11">
        <f>E26-F26</f>
        <v>4857.3333333333358</v>
      </c>
    </row>
    <row r="27" spans="1:8">
      <c r="A27" s="21" t="s">
        <v>29</v>
      </c>
      <c r="B27" s="22"/>
      <c r="C27" s="27" t="s">
        <v>30</v>
      </c>
      <c r="D27" s="28">
        <v>94300</v>
      </c>
      <c r="E27" s="9">
        <f t="shared" si="1"/>
        <v>31433.333333333332</v>
      </c>
      <c r="F27" s="28">
        <v>26384</v>
      </c>
      <c r="G27" s="10">
        <f>F27/E27*100</f>
        <v>83.936373276776237</v>
      </c>
      <c r="H27" s="11">
        <f t="shared" si="0"/>
        <v>5049.3333333333321</v>
      </c>
    </row>
    <row r="28" spans="1:8">
      <c r="A28" s="125" t="s">
        <v>31</v>
      </c>
      <c r="B28" s="126"/>
      <c r="C28" s="27" t="s">
        <v>32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68" t="s">
        <v>33</v>
      </c>
      <c r="B29" s="69"/>
      <c r="C29" s="29" t="s">
        <v>34</v>
      </c>
      <c r="D29" s="9">
        <v>6000</v>
      </c>
      <c r="E29" s="9">
        <f t="shared" si="1"/>
        <v>2000</v>
      </c>
      <c r="F29" s="9"/>
      <c r="G29" s="10">
        <f>SUM(F29/E29*100)</f>
        <v>0</v>
      </c>
      <c r="H29" s="11">
        <f>E29-F29</f>
        <v>2000</v>
      </c>
    </row>
    <row r="30" spans="1:8">
      <c r="A30" s="68" t="s">
        <v>35</v>
      </c>
      <c r="B30" s="69"/>
      <c r="C30" s="29" t="s">
        <v>36</v>
      </c>
      <c r="D30" s="9">
        <v>406000</v>
      </c>
      <c r="E30" s="9">
        <f t="shared" si="1"/>
        <v>135333.33333333334</v>
      </c>
      <c r="F30" s="9">
        <v>86061</v>
      </c>
      <c r="G30" s="10">
        <f>SUM(F30/E30*100)</f>
        <v>63.591871921182261</v>
      </c>
      <c r="H30" s="11">
        <f>E30-F30</f>
        <v>49272.333333333343</v>
      </c>
    </row>
    <row r="31" spans="1:8">
      <c r="A31" s="68" t="s">
        <v>33</v>
      </c>
      <c r="B31" s="69"/>
      <c r="C31" s="29" t="s">
        <v>37</v>
      </c>
      <c r="D31" s="9">
        <v>0</v>
      </c>
      <c r="E31" s="9">
        <f t="shared" si="1"/>
        <v>0</v>
      </c>
      <c r="F31" s="9"/>
      <c r="G31" s="10"/>
      <c r="H31" s="11">
        <f>E31-F31</f>
        <v>0</v>
      </c>
    </row>
    <row r="32" spans="1:8">
      <c r="A32" s="68" t="s">
        <v>38</v>
      </c>
      <c r="B32" s="69"/>
      <c r="C32" s="29" t="s">
        <v>39</v>
      </c>
      <c r="D32" s="9">
        <v>612213</v>
      </c>
      <c r="E32" s="9">
        <f t="shared" si="1"/>
        <v>204071</v>
      </c>
      <c r="F32" s="9">
        <v>40245</v>
      </c>
      <c r="G32" s="10">
        <f>SUM(F32/E32*100)</f>
        <v>19.721077468136087</v>
      </c>
      <c r="H32" s="11">
        <f t="shared" si="0"/>
        <v>163826</v>
      </c>
    </row>
    <row r="33" spans="1:8">
      <c r="A33" s="68" t="s">
        <v>40</v>
      </c>
      <c r="B33" s="69"/>
      <c r="C33" s="29" t="s">
        <v>41</v>
      </c>
      <c r="D33" s="9">
        <v>200000</v>
      </c>
      <c r="E33" s="9">
        <f t="shared" si="1"/>
        <v>66666.666666666672</v>
      </c>
      <c r="F33" s="9"/>
      <c r="G33" s="10">
        <f>SUM(F33/E33*100)</f>
        <v>0</v>
      </c>
      <c r="H33" s="11">
        <f>E33-F33</f>
        <v>66666.666666666672</v>
      </c>
    </row>
    <row r="34" spans="1:8" ht="12.75" customHeight="1">
      <c r="A34" s="66" t="s">
        <v>42</v>
      </c>
      <c r="B34" s="67"/>
      <c r="C34" s="23"/>
      <c r="D34" s="28">
        <f>SUM(D9:D33)</f>
        <v>3217627</v>
      </c>
      <c r="E34" s="9">
        <f t="shared" si="1"/>
        <v>1072542.3333333333</v>
      </c>
      <c r="F34" s="28">
        <f>SUM(F9:F33)</f>
        <v>730939</v>
      </c>
      <c r="G34" s="10">
        <f>F34/E34*100</f>
        <v>68.15013051543886</v>
      </c>
      <c r="H34" s="11">
        <f t="shared" si="0"/>
        <v>341603.33333333326</v>
      </c>
    </row>
    <row r="35" spans="1:8">
      <c r="A35" s="63" t="s">
        <v>43</v>
      </c>
      <c r="B35" s="64"/>
      <c r="C35" s="8"/>
      <c r="D35" s="34">
        <v>647000</v>
      </c>
      <c r="E35" s="9">
        <f t="shared" si="1"/>
        <v>215666.66666666666</v>
      </c>
      <c r="F35" s="34">
        <v>234873</v>
      </c>
      <c r="G35" s="10">
        <f>F35/E35*100</f>
        <v>108.90556414219475</v>
      </c>
      <c r="H35" s="11">
        <f t="shared" si="0"/>
        <v>-19206.333333333343</v>
      </c>
    </row>
    <row r="36" spans="1:8">
      <c r="A36" s="117" t="s">
        <v>44</v>
      </c>
      <c r="B36" s="118"/>
      <c r="C36" s="35"/>
      <c r="D36" s="36">
        <v>1118400</v>
      </c>
      <c r="E36" s="9">
        <f t="shared" si="1"/>
        <v>372800</v>
      </c>
      <c r="F36" s="36">
        <v>304164</v>
      </c>
      <c r="G36" s="10">
        <f>F36/E36*100</f>
        <v>81.58905579399142</v>
      </c>
      <c r="H36" s="37">
        <f t="shared" si="0"/>
        <v>68636</v>
      </c>
    </row>
    <row r="38" spans="1:8" ht="27" customHeight="1">
      <c r="A38" s="121" t="s">
        <v>45</v>
      </c>
      <c r="B38" s="122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1574900</v>
      </c>
      <c r="D39" s="34">
        <f>SUM(C39/12*4)</f>
        <v>524966.66666666663</v>
      </c>
      <c r="E39" s="28">
        <v>524967</v>
      </c>
      <c r="F39" s="28">
        <f t="shared" ref="F39:F43" si="3">SUM(E39/D39*100)</f>
        <v>100.00006349609501</v>
      </c>
      <c r="G39" s="40">
        <f>E39-D39</f>
        <v>0.33333333337213844</v>
      </c>
      <c r="H39" s="41"/>
    </row>
    <row r="40" spans="1:8" ht="12.75" customHeight="1">
      <c r="A40" s="117" t="s">
        <v>50</v>
      </c>
      <c r="B40" s="118"/>
      <c r="C40" s="28">
        <v>0</v>
      </c>
      <c r="D40" s="34">
        <f t="shared" ref="D40:D54" si="4">SUM(C40/12*4)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>
      <c r="A41" s="117" t="s">
        <v>51</v>
      </c>
      <c r="B41" s="118"/>
      <c r="C41" s="28">
        <v>94300</v>
      </c>
      <c r="D41" s="34">
        <f t="shared" si="4"/>
        <v>31433.333333333332</v>
      </c>
      <c r="E41" s="28">
        <v>47150</v>
      </c>
      <c r="F41" s="28">
        <f t="shared" si="3"/>
        <v>150</v>
      </c>
      <c r="G41" s="40">
        <f t="shared" ref="G41:G56" si="5">SUM(E41-D41)</f>
        <v>15716.666666666668</v>
      </c>
      <c r="H41" s="41"/>
    </row>
    <row r="42" spans="1:8" ht="12.75" customHeight="1">
      <c r="A42" s="117" t="s">
        <v>52</v>
      </c>
      <c r="B42" s="118"/>
      <c r="C42" s="28">
        <v>406000</v>
      </c>
      <c r="D42" s="34">
        <f t="shared" si="4"/>
        <v>135333.33333333334</v>
      </c>
      <c r="E42" s="28">
        <v>135000</v>
      </c>
      <c r="F42" s="28">
        <f t="shared" si="3"/>
        <v>99.753694581280783</v>
      </c>
      <c r="G42" s="40">
        <f>SUM(E42-D42)</f>
        <v>-333.33333333334303</v>
      </c>
      <c r="H42" s="41"/>
    </row>
    <row r="43" spans="1:8" ht="12.75" customHeight="1">
      <c r="A43" s="117" t="s">
        <v>53</v>
      </c>
      <c r="B43" s="118"/>
      <c r="C43" s="28">
        <v>700000</v>
      </c>
      <c r="D43" s="34">
        <f t="shared" si="4"/>
        <v>233333.33333333334</v>
      </c>
      <c r="E43" s="28">
        <v>350000</v>
      </c>
      <c r="F43" s="28">
        <f t="shared" si="3"/>
        <v>150</v>
      </c>
      <c r="G43" s="40">
        <f t="shared" si="5"/>
        <v>116666.66666666666</v>
      </c>
      <c r="H43" s="41"/>
    </row>
    <row r="44" spans="1:8" ht="12.75" customHeight="1">
      <c r="A44" s="117" t="s">
        <v>54</v>
      </c>
      <c r="B44" s="118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7" t="s">
        <v>77</v>
      </c>
      <c r="B45" s="118"/>
      <c r="C45" s="28">
        <v>20000</v>
      </c>
      <c r="D45" s="34">
        <f t="shared" si="4"/>
        <v>6666.666666666667</v>
      </c>
      <c r="E45" s="28">
        <v>0</v>
      </c>
      <c r="F45" s="28"/>
      <c r="G45" s="40">
        <f>SUM(E45-D45)</f>
        <v>-6666.666666666667</v>
      </c>
      <c r="H45" s="41"/>
    </row>
    <row r="46" spans="1:8" ht="12.75" customHeight="1">
      <c r="A46" s="117"/>
      <c r="B46" s="118"/>
      <c r="C46" s="28">
        <v>0</v>
      </c>
      <c r="D46" s="34">
        <f t="shared" si="4"/>
        <v>0</v>
      </c>
      <c r="E46" s="28">
        <v>0</v>
      </c>
      <c r="F46" s="28"/>
      <c r="G46" s="40">
        <f>SUM(E46-D46)</f>
        <v>0</v>
      </c>
      <c r="H46" s="41"/>
    </row>
    <row r="47" spans="1:8">
      <c r="A47" s="63" t="s">
        <v>56</v>
      </c>
      <c r="B47" s="42"/>
      <c r="C47" s="34">
        <v>32200</v>
      </c>
      <c r="D47" s="34">
        <f t="shared" si="4"/>
        <v>10733.333333333334</v>
      </c>
      <c r="E47" s="34">
        <v>5853</v>
      </c>
      <c r="F47" s="28">
        <f>E47/D47*100</f>
        <v>54.531055900621119</v>
      </c>
      <c r="G47" s="40">
        <f t="shared" si="5"/>
        <v>-4880.3333333333339</v>
      </c>
      <c r="H47" s="40"/>
    </row>
    <row r="48" spans="1:8" ht="12.75" customHeight="1">
      <c r="A48" s="43" t="s">
        <v>57</v>
      </c>
      <c r="B48" s="43"/>
      <c r="C48" s="34">
        <v>7000</v>
      </c>
      <c r="D48" s="34">
        <f t="shared" si="4"/>
        <v>2333.3333333333335</v>
      </c>
      <c r="E48" s="34">
        <v>10610</v>
      </c>
      <c r="F48" s="28">
        <f>E48/D48*100</f>
        <v>454.71428571428572</v>
      </c>
      <c r="G48" s="40">
        <f t="shared" si="5"/>
        <v>8276.6666666666661</v>
      </c>
      <c r="H48" s="40"/>
    </row>
    <row r="49" spans="1:8" ht="12.75" customHeight="1">
      <c r="A49" s="117" t="s">
        <v>58</v>
      </c>
      <c r="B49" s="118"/>
      <c r="C49" s="34">
        <v>64700</v>
      </c>
      <c r="D49" s="34">
        <f t="shared" si="4"/>
        <v>21566.666666666668</v>
      </c>
      <c r="E49" s="34">
        <v>5231</v>
      </c>
      <c r="F49" s="28">
        <f>E49/D49*100</f>
        <v>24.255023183925811</v>
      </c>
      <c r="G49" s="40">
        <f t="shared" si="5"/>
        <v>-16335.666666666668</v>
      </c>
      <c r="H49" s="40"/>
    </row>
    <row r="50" spans="1:8">
      <c r="A50" s="117" t="s">
        <v>59</v>
      </c>
      <c r="B50" s="118"/>
      <c r="C50" s="34">
        <v>8400</v>
      </c>
      <c r="D50" s="34">
        <f t="shared" si="4"/>
        <v>2800</v>
      </c>
      <c r="E50" s="34">
        <v>4405</v>
      </c>
      <c r="F50" s="28">
        <f>SUM(E50/D50*100)</f>
        <v>157.32142857142856</v>
      </c>
      <c r="G50" s="40">
        <f t="shared" si="5"/>
        <v>1605</v>
      </c>
      <c r="H50" s="40"/>
    </row>
    <row r="51" spans="1:8" ht="12.75" customHeight="1">
      <c r="A51" s="117" t="s">
        <v>60</v>
      </c>
      <c r="B51" s="118"/>
      <c r="C51" s="34">
        <v>195700</v>
      </c>
      <c r="D51" s="34">
        <f t="shared" si="4"/>
        <v>65233.333333333336</v>
      </c>
      <c r="E51" s="34">
        <v>13079</v>
      </c>
      <c r="F51" s="28">
        <f>SUM(E51/D51*100)</f>
        <v>20.049565661727133</v>
      </c>
      <c r="G51" s="40">
        <f t="shared" si="5"/>
        <v>-52154.333333333336</v>
      </c>
      <c r="H51" s="40"/>
    </row>
    <row r="52" spans="1:8" ht="12.75" customHeight="1">
      <c r="A52" s="117" t="s">
        <v>61</v>
      </c>
      <c r="B52" s="118"/>
      <c r="C52" s="34">
        <v>4000</v>
      </c>
      <c r="D52" s="34">
        <f t="shared" si="4"/>
        <v>1333.3333333333333</v>
      </c>
      <c r="E52" s="34">
        <v>200</v>
      </c>
      <c r="F52" s="28"/>
      <c r="G52" s="40">
        <f t="shared" si="5"/>
        <v>-1133.3333333333333</v>
      </c>
      <c r="H52" s="40"/>
    </row>
    <row r="53" spans="1:8" ht="12.75" customHeight="1">
      <c r="A53" s="117" t="s">
        <v>72</v>
      </c>
      <c r="B53" s="118"/>
      <c r="C53" s="34">
        <v>10000</v>
      </c>
      <c r="D53" s="34">
        <f t="shared" si="4"/>
        <v>3333.3333333333335</v>
      </c>
      <c r="E53" s="34">
        <v>0</v>
      </c>
      <c r="F53" s="34"/>
      <c r="G53" s="40">
        <f t="shared" ref="G53" si="6">SUM(E53-D53)</f>
        <v>-3333.3333333333335</v>
      </c>
      <c r="H53" s="40"/>
    </row>
    <row r="54" spans="1:8" ht="12.75" customHeight="1">
      <c r="A54" s="117" t="s">
        <v>62</v>
      </c>
      <c r="B54" s="118"/>
      <c r="C54" s="34">
        <v>1000</v>
      </c>
      <c r="D54" s="34">
        <f t="shared" si="4"/>
        <v>333.33333333333331</v>
      </c>
      <c r="E54" s="34">
        <v>0</v>
      </c>
      <c r="F54" s="34"/>
      <c r="G54" s="40">
        <f t="shared" si="5"/>
        <v>-333.33333333333331</v>
      </c>
      <c r="H54" s="40"/>
    </row>
    <row r="55" spans="1:8">
      <c r="A55" s="117" t="s">
        <v>63</v>
      </c>
      <c r="B55" s="118"/>
      <c r="C55" s="34">
        <f>SUM(C47:C54)</f>
        <v>323000</v>
      </c>
      <c r="D55" s="34">
        <f>SUM(D47:D54)</f>
        <v>107666.66666666666</v>
      </c>
      <c r="E55" s="34">
        <f>SUM(E47:E54)</f>
        <v>39378</v>
      </c>
      <c r="F55" s="44">
        <f>SUM(E55/D55*100)</f>
        <v>36.573993808049536</v>
      </c>
      <c r="G55" s="40">
        <f t="shared" si="5"/>
        <v>-68288.666666666657</v>
      </c>
      <c r="H55" s="40"/>
    </row>
    <row r="56" spans="1:8">
      <c r="A56" s="45" t="s">
        <v>64</v>
      </c>
      <c r="B56" s="46"/>
      <c r="C56" s="34">
        <f>SUM(C39,C55,C41,C42,C43,C44,C40,C46,C45)</f>
        <v>3118200</v>
      </c>
      <c r="D56" s="34">
        <f>SUM(D39+D40+D41+D42+D43+D55+D44+D45+D46)</f>
        <v>1039400</v>
      </c>
      <c r="E56" s="34">
        <f>SUM(E39+E40+E41+E42+E43+E55+E44+E45+E46)</f>
        <v>1096495</v>
      </c>
      <c r="F56" s="34">
        <f>E56/D56*100</f>
        <v>105.49307292668848</v>
      </c>
      <c r="G56" s="40">
        <f t="shared" si="5"/>
        <v>57095</v>
      </c>
      <c r="H56" s="40"/>
    </row>
    <row r="58" spans="1:8" ht="12.75" customHeight="1"/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8"/>
  <sheetViews>
    <sheetView topLeftCell="A13" workbookViewId="0">
      <selection activeCell="E54" sqref="E5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9" t="s">
        <v>1</v>
      </c>
      <c r="C4" s="119"/>
      <c r="D4" s="119"/>
      <c r="E4" s="119"/>
      <c r="F4" s="119"/>
      <c r="G4" s="119"/>
      <c r="H4" s="119"/>
    </row>
    <row r="5" spans="1:14">
      <c r="B5" s="119" t="s">
        <v>2</v>
      </c>
      <c r="C5" s="119"/>
      <c r="D5" s="119"/>
      <c r="E5" s="119"/>
      <c r="F5" s="119"/>
    </row>
    <row r="6" spans="1:14">
      <c r="C6" s="120" t="s">
        <v>82</v>
      </c>
      <c r="D6" s="120"/>
      <c r="E6" s="120"/>
      <c r="F6" s="120"/>
    </row>
    <row r="7" spans="1:14">
      <c r="A7" s="2"/>
      <c r="B7" s="2"/>
    </row>
    <row r="8" spans="1:14" ht="45.75" customHeight="1">
      <c r="A8" s="121" t="s">
        <v>3</v>
      </c>
      <c r="B8" s="122"/>
      <c r="C8" s="72" t="s">
        <v>4</v>
      </c>
      <c r="D8" s="4" t="s">
        <v>70</v>
      </c>
      <c r="E8" s="4" t="s">
        <v>83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999100</v>
      </c>
      <c r="E9" s="9">
        <f>SUM(D9/12*5)</f>
        <v>416291.66666666663</v>
      </c>
      <c r="F9" s="9">
        <v>382495</v>
      </c>
      <c r="G9" s="10">
        <f>F9/E9*100</f>
        <v>91.881493344009613</v>
      </c>
      <c r="H9" s="11">
        <f t="shared" ref="H9:H36" si="0">E9-F9</f>
        <v>33796.666666666628</v>
      </c>
    </row>
    <row r="10" spans="1:14">
      <c r="A10" s="75" t="s">
        <v>8</v>
      </c>
      <c r="B10" s="76"/>
      <c r="C10" s="8">
        <v>213</v>
      </c>
      <c r="D10" s="9">
        <v>301700</v>
      </c>
      <c r="E10" s="9">
        <f t="shared" ref="E10:E36" si="1">SUM(D10/12*5)</f>
        <v>125708.33333333334</v>
      </c>
      <c r="F10" s="9">
        <v>104684</v>
      </c>
      <c r="G10" s="10">
        <f>F10/E10*100</f>
        <v>83.275306595956238</v>
      </c>
      <c r="H10" s="11">
        <f t="shared" si="0"/>
        <v>21024.333333333343</v>
      </c>
    </row>
    <row r="11" spans="1:14">
      <c r="A11" s="75" t="s">
        <v>9</v>
      </c>
      <c r="B11" s="7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38400</v>
      </c>
      <c r="E12" s="9">
        <f t="shared" si="1"/>
        <v>16000</v>
      </c>
      <c r="F12" s="17">
        <v>11431</v>
      </c>
      <c r="G12" s="10">
        <f>F12/E12*100</f>
        <v>71.443749999999994</v>
      </c>
      <c r="H12" s="11">
        <f t="shared" si="0"/>
        <v>4569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3500</v>
      </c>
      <c r="E14" s="9">
        <f t="shared" si="1"/>
        <v>1458.3333333333335</v>
      </c>
      <c r="F14" s="9">
        <v>350</v>
      </c>
      <c r="G14" s="20"/>
      <c r="H14" s="11">
        <f>E14-F14</f>
        <v>1108.3333333333335</v>
      </c>
    </row>
    <row r="15" spans="1:14">
      <c r="A15" s="75" t="s">
        <v>15</v>
      </c>
      <c r="B15" s="76"/>
      <c r="C15" s="19" t="s">
        <v>16</v>
      </c>
      <c r="D15" s="9">
        <v>53300</v>
      </c>
      <c r="E15" s="9">
        <f t="shared" si="1"/>
        <v>22208.333333333336</v>
      </c>
      <c r="F15" s="9">
        <v>19900</v>
      </c>
      <c r="G15" s="10">
        <f t="shared" ref="G15:G20" si="2">F15/E15*100</f>
        <v>89.606003752345202</v>
      </c>
      <c r="H15" s="11">
        <f t="shared" si="0"/>
        <v>2308.3333333333358</v>
      </c>
    </row>
    <row r="16" spans="1:14">
      <c r="A16" s="14" t="s">
        <v>17</v>
      </c>
      <c r="B16" s="15"/>
      <c r="C16" s="19" t="s">
        <v>18</v>
      </c>
      <c r="D16" s="9">
        <v>182000</v>
      </c>
      <c r="E16" s="9">
        <f t="shared" si="1"/>
        <v>75833.333333333328</v>
      </c>
      <c r="F16" s="9">
        <v>92008</v>
      </c>
      <c r="G16" s="10">
        <f t="shared" si="2"/>
        <v>121.32923076923076</v>
      </c>
      <c r="H16" s="11">
        <f>E16-F16</f>
        <v>-16174.666666666672</v>
      </c>
    </row>
    <row r="17" spans="1:8">
      <c r="A17" s="14" t="s">
        <v>65</v>
      </c>
      <c r="B17" s="15"/>
      <c r="C17" s="19" t="s">
        <v>66</v>
      </c>
      <c r="D17" s="9">
        <v>1000</v>
      </c>
      <c r="E17" s="9">
        <f t="shared" si="1"/>
        <v>416.66666666666663</v>
      </c>
      <c r="F17" s="9">
        <v>166</v>
      </c>
      <c r="G17" s="10">
        <f t="shared" si="2"/>
        <v>39.840000000000003</v>
      </c>
      <c r="H17" s="11">
        <f>E17-F17</f>
        <v>250.66666666666663</v>
      </c>
    </row>
    <row r="18" spans="1:8">
      <c r="A18" s="21" t="s">
        <v>19</v>
      </c>
      <c r="B18" s="22"/>
      <c r="C18" s="23">
        <v>225</v>
      </c>
      <c r="D18" s="24">
        <v>11000</v>
      </c>
      <c r="E18" s="9">
        <f t="shared" si="1"/>
        <v>4583.333333333333</v>
      </c>
      <c r="F18" s="24">
        <v>0</v>
      </c>
      <c r="G18" s="10">
        <f t="shared" si="2"/>
        <v>0</v>
      </c>
      <c r="H18" s="11">
        <f>E18-F18</f>
        <v>4583.333333333333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4041.666666666667</v>
      </c>
      <c r="F19" s="24">
        <v>0</v>
      </c>
      <c r="G19" s="10">
        <f t="shared" si="2"/>
        <v>0</v>
      </c>
      <c r="H19" s="11">
        <f t="shared" si="0"/>
        <v>4041.666666666667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2083.3333333333335</v>
      </c>
      <c r="F20" s="9">
        <v>0</v>
      </c>
      <c r="G20" s="10">
        <f t="shared" si="2"/>
        <v>0</v>
      </c>
      <c r="H20" s="11">
        <f>E20-F20</f>
        <v>2083.3333333333335</v>
      </c>
    </row>
    <row r="21" spans="1:8">
      <c r="A21" s="75" t="s">
        <v>22</v>
      </c>
      <c r="B21" s="76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23" t="s">
        <v>23</v>
      </c>
      <c r="B22" s="124"/>
      <c r="C22" s="25" t="s">
        <v>24</v>
      </c>
      <c r="D22" s="26">
        <v>118500</v>
      </c>
      <c r="E22" s="9">
        <f t="shared" si="1"/>
        <v>49375</v>
      </c>
      <c r="F22" s="26">
        <v>66262</v>
      </c>
      <c r="G22" s="10">
        <f>SUM(F22/E22*100)</f>
        <v>134.20151898734176</v>
      </c>
      <c r="H22" s="11">
        <f t="shared" si="0"/>
        <v>-16887</v>
      </c>
    </row>
    <row r="23" spans="1:8">
      <c r="A23" s="6" t="s">
        <v>25</v>
      </c>
      <c r="B23" s="7"/>
      <c r="C23" s="25">
        <v>346</v>
      </c>
      <c r="D23" s="26">
        <v>33000</v>
      </c>
      <c r="E23" s="9">
        <f t="shared" si="1"/>
        <v>13750</v>
      </c>
      <c r="F23" s="26"/>
      <c r="G23" s="10">
        <f>F23/E23*100</f>
        <v>0</v>
      </c>
      <c r="H23" s="11">
        <f t="shared" si="0"/>
        <v>13750</v>
      </c>
    </row>
    <row r="24" spans="1:8" ht="12" customHeight="1">
      <c r="A24" s="123" t="s">
        <v>26</v>
      </c>
      <c r="B24" s="124"/>
      <c r="C24" s="25">
        <v>291</v>
      </c>
      <c r="D24" s="26">
        <v>9200</v>
      </c>
      <c r="E24" s="9">
        <f t="shared" si="1"/>
        <v>3833.333333333333</v>
      </c>
      <c r="F24" s="26">
        <v>8186</v>
      </c>
      <c r="G24" s="10">
        <f>SUM(F24/E24*100)</f>
        <v>213.54782608695655</v>
      </c>
      <c r="H24" s="11">
        <f>E24-F24</f>
        <v>-4352.666666666667</v>
      </c>
    </row>
    <row r="25" spans="1:8">
      <c r="A25" s="21" t="s">
        <v>27</v>
      </c>
      <c r="B25" s="22"/>
      <c r="C25" s="27" t="s">
        <v>28</v>
      </c>
      <c r="D25" s="28">
        <v>1500</v>
      </c>
      <c r="E25" s="9">
        <f t="shared" si="1"/>
        <v>625</v>
      </c>
      <c r="F25" s="28"/>
      <c r="G25" s="10"/>
      <c r="H25" s="11">
        <f>E25-F25</f>
        <v>625</v>
      </c>
    </row>
    <row r="26" spans="1:8">
      <c r="A26" s="21" t="s">
        <v>78</v>
      </c>
      <c r="B26" s="22"/>
      <c r="C26" s="27" t="s">
        <v>79</v>
      </c>
      <c r="D26" s="28">
        <v>132214</v>
      </c>
      <c r="E26" s="9">
        <f t="shared" si="1"/>
        <v>55089.166666666672</v>
      </c>
      <c r="F26" s="28">
        <v>39214</v>
      </c>
      <c r="G26" s="10"/>
      <c r="H26" s="11">
        <f>E26-F26</f>
        <v>15875.166666666672</v>
      </c>
    </row>
    <row r="27" spans="1:8">
      <c r="A27" s="21" t="s">
        <v>29</v>
      </c>
      <c r="B27" s="22"/>
      <c r="C27" s="27" t="s">
        <v>30</v>
      </c>
      <c r="D27" s="28">
        <v>94300</v>
      </c>
      <c r="E27" s="9">
        <f t="shared" si="1"/>
        <v>39291.666666666664</v>
      </c>
      <c r="F27" s="28">
        <v>32980</v>
      </c>
      <c r="G27" s="10">
        <f>F27/E27*100</f>
        <v>83.936373276776251</v>
      </c>
      <c r="H27" s="11">
        <f t="shared" si="0"/>
        <v>6311.6666666666642</v>
      </c>
    </row>
    <row r="28" spans="1:8">
      <c r="A28" s="125" t="s">
        <v>31</v>
      </c>
      <c r="B28" s="126"/>
      <c r="C28" s="27" t="s">
        <v>32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75" t="s">
        <v>33</v>
      </c>
      <c r="B29" s="76"/>
      <c r="C29" s="29" t="s">
        <v>34</v>
      </c>
      <c r="D29" s="9">
        <v>6000</v>
      </c>
      <c r="E29" s="9">
        <f t="shared" si="1"/>
        <v>2500</v>
      </c>
      <c r="F29" s="9"/>
      <c r="G29" s="10">
        <f>SUM(F29/E29*100)</f>
        <v>0</v>
      </c>
      <c r="H29" s="11">
        <f>E29-F29</f>
        <v>2500</v>
      </c>
    </row>
    <row r="30" spans="1:8">
      <c r="A30" s="75" t="s">
        <v>35</v>
      </c>
      <c r="B30" s="76"/>
      <c r="C30" s="29" t="s">
        <v>36</v>
      </c>
      <c r="D30" s="9">
        <v>406000</v>
      </c>
      <c r="E30" s="9">
        <f t="shared" si="1"/>
        <v>169166.66666666669</v>
      </c>
      <c r="F30" s="9">
        <v>101061</v>
      </c>
      <c r="G30" s="10">
        <f>SUM(F30/E30*100)</f>
        <v>59.740492610837435</v>
      </c>
      <c r="H30" s="11">
        <f>E30-F30</f>
        <v>68105.666666666686</v>
      </c>
    </row>
    <row r="31" spans="1:8">
      <c r="A31" s="75" t="s">
        <v>33</v>
      </c>
      <c r="B31" s="76"/>
      <c r="C31" s="29" t="s">
        <v>37</v>
      </c>
      <c r="D31" s="9">
        <v>0</v>
      </c>
      <c r="E31" s="9">
        <f t="shared" si="1"/>
        <v>0</v>
      </c>
      <c r="F31" s="9"/>
      <c r="G31" s="10"/>
      <c r="H31" s="11">
        <f>E31-F31</f>
        <v>0</v>
      </c>
    </row>
    <row r="32" spans="1:8">
      <c r="A32" s="75" t="s">
        <v>38</v>
      </c>
      <c r="B32" s="76"/>
      <c r="C32" s="29" t="s">
        <v>39</v>
      </c>
      <c r="D32" s="9">
        <v>612213</v>
      </c>
      <c r="E32" s="9">
        <f t="shared" si="1"/>
        <v>255088.75</v>
      </c>
      <c r="F32" s="9">
        <v>136943</v>
      </c>
      <c r="G32" s="10">
        <f>SUM(F32/E32*100)</f>
        <v>53.68445295999922</v>
      </c>
      <c r="H32" s="11">
        <f t="shared" si="0"/>
        <v>118145.75</v>
      </c>
    </row>
    <row r="33" spans="1:8">
      <c r="A33" s="75" t="s">
        <v>40</v>
      </c>
      <c r="B33" s="76"/>
      <c r="C33" s="29" t="s">
        <v>41</v>
      </c>
      <c r="D33" s="9">
        <v>200000</v>
      </c>
      <c r="E33" s="9">
        <f t="shared" si="1"/>
        <v>83333.333333333343</v>
      </c>
      <c r="F33" s="9"/>
      <c r="G33" s="10">
        <f>SUM(F33/E33*100)</f>
        <v>0</v>
      </c>
      <c r="H33" s="11">
        <f>E33-F33</f>
        <v>83333.333333333343</v>
      </c>
    </row>
    <row r="34" spans="1:8" ht="12.75" customHeight="1">
      <c r="A34" s="73" t="s">
        <v>42</v>
      </c>
      <c r="B34" s="74"/>
      <c r="C34" s="23"/>
      <c r="D34" s="28">
        <f>SUM(D9:D33)</f>
        <v>3217627</v>
      </c>
      <c r="E34" s="9">
        <f t="shared" si="1"/>
        <v>1340677.9166666665</v>
      </c>
      <c r="F34" s="28">
        <f>SUM(F9:F33)</f>
        <v>995680</v>
      </c>
      <c r="G34" s="10">
        <f>F34/E34*100</f>
        <v>74.266905393322475</v>
      </c>
      <c r="H34" s="11">
        <f t="shared" si="0"/>
        <v>344997.91666666651</v>
      </c>
    </row>
    <row r="35" spans="1:8">
      <c r="A35" s="70" t="s">
        <v>43</v>
      </c>
      <c r="B35" s="71"/>
      <c r="C35" s="8"/>
      <c r="D35" s="34">
        <v>647000</v>
      </c>
      <c r="E35" s="9">
        <f t="shared" si="1"/>
        <v>269583.33333333331</v>
      </c>
      <c r="F35" s="34">
        <v>310072</v>
      </c>
      <c r="G35" s="10">
        <f>F35/E35*100</f>
        <v>115.01897990726431</v>
      </c>
      <c r="H35" s="11">
        <f t="shared" si="0"/>
        <v>-40488.666666666686</v>
      </c>
    </row>
    <row r="36" spans="1:8">
      <c r="A36" s="117" t="s">
        <v>44</v>
      </c>
      <c r="B36" s="118"/>
      <c r="C36" s="35"/>
      <c r="D36" s="36">
        <v>1118400</v>
      </c>
      <c r="E36" s="9">
        <f t="shared" si="1"/>
        <v>466000</v>
      </c>
      <c r="F36" s="36">
        <v>375411</v>
      </c>
      <c r="G36" s="10">
        <f>F36/E36*100</f>
        <v>80.560300429184551</v>
      </c>
      <c r="H36" s="37">
        <f t="shared" si="0"/>
        <v>90589</v>
      </c>
    </row>
    <row r="38" spans="1:8" ht="27" customHeight="1">
      <c r="A38" s="121" t="s">
        <v>45</v>
      </c>
      <c r="B38" s="122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1574900</v>
      </c>
      <c r="D39" s="34">
        <f>SUM(C39/12*5)</f>
        <v>656208.33333333326</v>
      </c>
      <c r="E39" s="28">
        <v>656208</v>
      </c>
      <c r="F39" s="28">
        <f t="shared" ref="F39:F43" si="3">SUM(E39/D39*100)</f>
        <v>99.999949203124018</v>
      </c>
      <c r="G39" s="40">
        <f>E39-D39</f>
        <v>-0.33333333325572312</v>
      </c>
      <c r="H39" s="41"/>
    </row>
    <row r="40" spans="1:8" ht="12.75" customHeight="1">
      <c r="A40" s="117" t="s">
        <v>50</v>
      </c>
      <c r="B40" s="118"/>
      <c r="C40" s="28">
        <v>0</v>
      </c>
      <c r="D40" s="34">
        <f t="shared" ref="D40:D54" si="4">SUM(C40/12*5)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>
      <c r="A41" s="117" t="s">
        <v>51</v>
      </c>
      <c r="B41" s="118"/>
      <c r="C41" s="28">
        <v>94300</v>
      </c>
      <c r="D41" s="34">
        <f t="shared" si="4"/>
        <v>39291.666666666664</v>
      </c>
      <c r="E41" s="28">
        <v>47150</v>
      </c>
      <c r="F41" s="28">
        <f t="shared" si="3"/>
        <v>120.00000000000001</v>
      </c>
      <c r="G41" s="40">
        <f t="shared" ref="G41:G56" si="5">SUM(E41-D41)</f>
        <v>7858.3333333333358</v>
      </c>
      <c r="H41" s="41"/>
    </row>
    <row r="42" spans="1:8" ht="12.75" customHeight="1">
      <c r="A42" s="117" t="s">
        <v>52</v>
      </c>
      <c r="B42" s="118"/>
      <c r="C42" s="28">
        <v>406000</v>
      </c>
      <c r="D42" s="34">
        <f t="shared" si="4"/>
        <v>169166.66666666669</v>
      </c>
      <c r="E42" s="28">
        <v>135000</v>
      </c>
      <c r="F42" s="28">
        <f t="shared" si="3"/>
        <v>79.802955665024626</v>
      </c>
      <c r="G42" s="40">
        <f>SUM(E42-D42)</f>
        <v>-34166.666666666686</v>
      </c>
      <c r="H42" s="41"/>
    </row>
    <row r="43" spans="1:8" ht="12.75" customHeight="1">
      <c r="A43" s="117" t="s">
        <v>53</v>
      </c>
      <c r="B43" s="118"/>
      <c r="C43" s="28">
        <v>700000</v>
      </c>
      <c r="D43" s="34">
        <f t="shared" si="4"/>
        <v>291666.66666666669</v>
      </c>
      <c r="E43" s="28">
        <v>350000</v>
      </c>
      <c r="F43" s="28">
        <f t="shared" si="3"/>
        <v>120</v>
      </c>
      <c r="G43" s="40">
        <f t="shared" si="5"/>
        <v>58333.333333333314</v>
      </c>
      <c r="H43" s="41"/>
    </row>
    <row r="44" spans="1:8" ht="12.75" customHeight="1">
      <c r="A44" s="117" t="s">
        <v>54</v>
      </c>
      <c r="B44" s="118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7" t="s">
        <v>77</v>
      </c>
      <c r="B45" s="118"/>
      <c r="C45" s="28">
        <v>20000</v>
      </c>
      <c r="D45" s="34">
        <f t="shared" si="4"/>
        <v>8333.3333333333339</v>
      </c>
      <c r="E45" s="28">
        <v>0</v>
      </c>
      <c r="F45" s="28"/>
      <c r="G45" s="40">
        <f>SUM(E45-D45)</f>
        <v>-8333.3333333333339</v>
      </c>
      <c r="H45" s="41"/>
    </row>
    <row r="46" spans="1:8" ht="12.75" customHeight="1">
      <c r="A46" s="117"/>
      <c r="B46" s="118"/>
      <c r="C46" s="28">
        <v>0</v>
      </c>
      <c r="D46" s="34">
        <f t="shared" si="4"/>
        <v>0</v>
      </c>
      <c r="E46" s="28">
        <v>0</v>
      </c>
      <c r="F46" s="28"/>
      <c r="G46" s="40">
        <f>SUM(E46-D46)</f>
        <v>0</v>
      </c>
      <c r="H46" s="41"/>
    </row>
    <row r="47" spans="1:8">
      <c r="A47" s="70" t="s">
        <v>56</v>
      </c>
      <c r="B47" s="42"/>
      <c r="C47" s="34">
        <v>32200</v>
      </c>
      <c r="D47" s="34">
        <f t="shared" si="4"/>
        <v>13416.666666666668</v>
      </c>
      <c r="E47" s="34">
        <v>7837</v>
      </c>
      <c r="F47" s="28">
        <f>E47/D47*100</f>
        <v>58.412422360248442</v>
      </c>
      <c r="G47" s="40">
        <f t="shared" si="5"/>
        <v>-5579.6666666666679</v>
      </c>
      <c r="H47" s="40"/>
    </row>
    <row r="48" spans="1:8" ht="12.75" customHeight="1">
      <c r="A48" s="43" t="s">
        <v>57</v>
      </c>
      <c r="B48" s="43"/>
      <c r="C48" s="34">
        <v>7000</v>
      </c>
      <c r="D48" s="34">
        <f t="shared" si="4"/>
        <v>2916.666666666667</v>
      </c>
      <c r="E48" s="34">
        <v>10610</v>
      </c>
      <c r="F48" s="28">
        <f>E48/D48*100</f>
        <v>363.77142857142854</v>
      </c>
      <c r="G48" s="40">
        <f t="shared" si="5"/>
        <v>7693.333333333333</v>
      </c>
      <c r="H48" s="40"/>
    </row>
    <row r="49" spans="1:8" ht="12.75" customHeight="1">
      <c r="A49" s="117" t="s">
        <v>58</v>
      </c>
      <c r="B49" s="118"/>
      <c r="C49" s="34">
        <v>64700</v>
      </c>
      <c r="D49" s="34">
        <f t="shared" si="4"/>
        <v>26958.333333333336</v>
      </c>
      <c r="E49" s="34">
        <v>5236</v>
      </c>
      <c r="F49" s="28">
        <f>E49/D49*100</f>
        <v>19.422565687789799</v>
      </c>
      <c r="G49" s="40">
        <f t="shared" si="5"/>
        <v>-21722.333333333336</v>
      </c>
      <c r="H49" s="40"/>
    </row>
    <row r="50" spans="1:8">
      <c r="A50" s="117" t="s">
        <v>59</v>
      </c>
      <c r="B50" s="118"/>
      <c r="C50" s="34">
        <v>8400</v>
      </c>
      <c r="D50" s="34">
        <f t="shared" si="4"/>
        <v>3500</v>
      </c>
      <c r="E50" s="34">
        <v>4405</v>
      </c>
      <c r="F50" s="28">
        <f>SUM(E50/D50*100)</f>
        <v>125.85714285714286</v>
      </c>
      <c r="G50" s="40">
        <f t="shared" si="5"/>
        <v>905</v>
      </c>
      <c r="H50" s="40"/>
    </row>
    <row r="51" spans="1:8" ht="12.75" customHeight="1">
      <c r="A51" s="117" t="s">
        <v>60</v>
      </c>
      <c r="B51" s="118"/>
      <c r="C51" s="34">
        <v>195700</v>
      </c>
      <c r="D51" s="34">
        <f t="shared" si="4"/>
        <v>81541.666666666672</v>
      </c>
      <c r="E51" s="34">
        <v>12960</v>
      </c>
      <c r="F51" s="28">
        <f>SUM(E51/D51*100)</f>
        <v>15.893714869698517</v>
      </c>
      <c r="G51" s="40">
        <f t="shared" si="5"/>
        <v>-68581.666666666672</v>
      </c>
      <c r="H51" s="40"/>
    </row>
    <row r="52" spans="1:8" ht="12.75" customHeight="1">
      <c r="A52" s="117" t="s">
        <v>61</v>
      </c>
      <c r="B52" s="118"/>
      <c r="C52" s="34">
        <v>4000</v>
      </c>
      <c r="D52" s="34">
        <f t="shared" si="4"/>
        <v>1666.6666666666665</v>
      </c>
      <c r="E52" s="34">
        <v>200</v>
      </c>
      <c r="F52" s="28"/>
      <c r="G52" s="40">
        <f t="shared" si="5"/>
        <v>-1466.6666666666665</v>
      </c>
      <c r="H52" s="40"/>
    </row>
    <row r="53" spans="1:8" ht="12.75" customHeight="1">
      <c r="A53" s="117" t="s">
        <v>72</v>
      </c>
      <c r="B53" s="118"/>
      <c r="C53" s="34">
        <v>10000</v>
      </c>
      <c r="D53" s="34">
        <f t="shared" si="4"/>
        <v>4166.666666666667</v>
      </c>
      <c r="E53" s="34">
        <v>0</v>
      </c>
      <c r="F53" s="34"/>
      <c r="G53" s="40">
        <f t="shared" ref="G53" si="6">SUM(E53-D53)</f>
        <v>-4166.666666666667</v>
      </c>
      <c r="H53" s="40"/>
    </row>
    <row r="54" spans="1:8" ht="12.75" customHeight="1">
      <c r="A54" s="117" t="s">
        <v>62</v>
      </c>
      <c r="B54" s="118"/>
      <c r="C54" s="34">
        <v>1000</v>
      </c>
      <c r="D54" s="34">
        <f t="shared" si="4"/>
        <v>416.66666666666663</v>
      </c>
      <c r="E54" s="34">
        <v>61627</v>
      </c>
      <c r="F54" s="34"/>
      <c r="G54" s="40">
        <f t="shared" si="5"/>
        <v>61210.333333333336</v>
      </c>
      <c r="H54" s="40"/>
    </row>
    <row r="55" spans="1:8">
      <c r="A55" s="117" t="s">
        <v>63</v>
      </c>
      <c r="B55" s="118"/>
      <c r="C55" s="34">
        <f>SUM(C47:C54)</f>
        <v>323000</v>
      </c>
      <c r="D55" s="34">
        <f>SUM(D47:D54)</f>
        <v>134583.33333333334</v>
      </c>
      <c r="E55" s="34">
        <f>SUM(E47:E54)</f>
        <v>102875</v>
      </c>
      <c r="F55" s="44">
        <f>SUM(E55/D55*100)</f>
        <v>76.43962848297214</v>
      </c>
      <c r="G55" s="40">
        <f t="shared" si="5"/>
        <v>-31708.333333333343</v>
      </c>
      <c r="H55" s="40"/>
    </row>
    <row r="56" spans="1:8">
      <c r="A56" s="45" t="s">
        <v>64</v>
      </c>
      <c r="B56" s="46"/>
      <c r="C56" s="34">
        <f>SUM(C39,C55,C41,C42,C43,C44,C40,C46,C45)</f>
        <v>3118200</v>
      </c>
      <c r="D56" s="34">
        <f>SUM(D39+D40+D41+D42+D43+D55+D44+D45+D46)</f>
        <v>1299249.9999999998</v>
      </c>
      <c r="E56" s="34">
        <f>SUM(E39+E40+E41+E42+E43+E55+E44+E45+E46)</f>
        <v>1291233</v>
      </c>
      <c r="F56" s="34">
        <f>E56/D56*100</f>
        <v>99.382951702905544</v>
      </c>
      <c r="G56" s="40">
        <f t="shared" si="5"/>
        <v>-8016.9999999997672</v>
      </c>
      <c r="H56" s="40"/>
    </row>
    <row r="58" spans="1:8" ht="12.75" customHeight="1"/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3"/>
  <sheetViews>
    <sheetView topLeftCell="A19" workbookViewId="0">
      <selection activeCell="C64" sqref="C6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9" t="s">
        <v>1</v>
      </c>
      <c r="C4" s="119"/>
      <c r="D4" s="119"/>
      <c r="E4" s="119"/>
      <c r="F4" s="119"/>
      <c r="G4" s="119"/>
      <c r="H4" s="119"/>
    </row>
    <row r="5" spans="1:14">
      <c r="B5" s="119" t="s">
        <v>2</v>
      </c>
      <c r="C5" s="119"/>
      <c r="D5" s="119"/>
      <c r="E5" s="119"/>
      <c r="F5" s="119"/>
    </row>
    <row r="6" spans="1:14">
      <c r="C6" s="120" t="s">
        <v>84</v>
      </c>
      <c r="D6" s="120"/>
      <c r="E6" s="120"/>
      <c r="F6" s="120"/>
    </row>
    <row r="7" spans="1:14">
      <c r="A7" s="2"/>
      <c r="B7" s="2"/>
    </row>
    <row r="8" spans="1:14" ht="45.75" customHeight="1">
      <c r="A8" s="121" t="s">
        <v>3</v>
      </c>
      <c r="B8" s="122"/>
      <c r="C8" s="79" t="s">
        <v>4</v>
      </c>
      <c r="D8" s="4" t="s">
        <v>70</v>
      </c>
      <c r="E8" s="4" t="s">
        <v>85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999100</v>
      </c>
      <c r="E9" s="9">
        <f>SUM(D9/12*6)</f>
        <v>499550</v>
      </c>
      <c r="F9" s="9">
        <v>441538</v>
      </c>
      <c r="G9" s="10">
        <f>F9/E9*100</f>
        <v>88.387148433590241</v>
      </c>
      <c r="H9" s="11">
        <f t="shared" ref="H9:H36" si="0">E9-F9</f>
        <v>58012</v>
      </c>
    </row>
    <row r="10" spans="1:14">
      <c r="A10" s="82" t="s">
        <v>8</v>
      </c>
      <c r="B10" s="83"/>
      <c r="C10" s="8">
        <v>213</v>
      </c>
      <c r="D10" s="9">
        <v>301700</v>
      </c>
      <c r="E10" s="9">
        <f t="shared" ref="E10:E36" si="1">SUM(D10/12*6)</f>
        <v>150850</v>
      </c>
      <c r="F10" s="9">
        <v>121765</v>
      </c>
      <c r="G10" s="10">
        <f>F10/E10*100</f>
        <v>80.719257540603252</v>
      </c>
      <c r="H10" s="11">
        <f t="shared" si="0"/>
        <v>29085</v>
      </c>
    </row>
    <row r="11" spans="1:14">
      <c r="A11" s="82" t="s">
        <v>9</v>
      </c>
      <c r="B11" s="8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38400</v>
      </c>
      <c r="E12" s="9">
        <f t="shared" si="1"/>
        <v>19200</v>
      </c>
      <c r="F12" s="17">
        <v>14238</v>
      </c>
      <c r="G12" s="10">
        <f>F12/E12*100</f>
        <v>74.15625</v>
      </c>
      <c r="H12" s="11">
        <f t="shared" si="0"/>
        <v>4962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3500</v>
      </c>
      <c r="E14" s="9">
        <f t="shared" si="1"/>
        <v>1750</v>
      </c>
      <c r="F14" s="9">
        <v>650</v>
      </c>
      <c r="G14" s="10">
        <f>F14/E14*100</f>
        <v>37.142857142857146</v>
      </c>
      <c r="H14" s="11">
        <f>E14-F14</f>
        <v>1100</v>
      </c>
    </row>
    <row r="15" spans="1:14">
      <c r="A15" s="82" t="s">
        <v>15</v>
      </c>
      <c r="B15" s="83"/>
      <c r="C15" s="19" t="s">
        <v>16</v>
      </c>
      <c r="D15" s="9">
        <v>53300</v>
      </c>
      <c r="E15" s="9">
        <f t="shared" si="1"/>
        <v>26650</v>
      </c>
      <c r="F15" s="9">
        <v>21900</v>
      </c>
      <c r="G15" s="10">
        <f t="shared" ref="G15:G20" si="2">F15/E15*100</f>
        <v>82.176360225140712</v>
      </c>
      <c r="H15" s="11">
        <f t="shared" si="0"/>
        <v>4750</v>
      </c>
    </row>
    <row r="16" spans="1:14">
      <c r="A16" s="14" t="s">
        <v>17</v>
      </c>
      <c r="B16" s="15"/>
      <c r="C16" s="19" t="s">
        <v>18</v>
      </c>
      <c r="D16" s="9">
        <v>182000</v>
      </c>
      <c r="E16" s="9">
        <f t="shared" si="1"/>
        <v>91000</v>
      </c>
      <c r="F16" s="9">
        <v>93864</v>
      </c>
      <c r="G16" s="10">
        <f t="shared" si="2"/>
        <v>103.14725274725274</v>
      </c>
      <c r="H16" s="11">
        <f>E16-F16</f>
        <v>-2864</v>
      </c>
    </row>
    <row r="17" spans="1:8">
      <c r="A17" s="14" t="s">
        <v>65</v>
      </c>
      <c r="B17" s="15"/>
      <c r="C17" s="19" t="s">
        <v>66</v>
      </c>
      <c r="D17" s="9">
        <v>1000</v>
      </c>
      <c r="E17" s="9">
        <f t="shared" si="1"/>
        <v>500</v>
      </c>
      <c r="F17" s="9">
        <v>208</v>
      </c>
      <c r="G17" s="10">
        <f t="shared" si="2"/>
        <v>41.6</v>
      </c>
      <c r="H17" s="11">
        <f>E17-F17</f>
        <v>292</v>
      </c>
    </row>
    <row r="18" spans="1:8">
      <c r="A18" s="21" t="s">
        <v>19</v>
      </c>
      <c r="B18" s="22"/>
      <c r="C18" s="23">
        <v>225</v>
      </c>
      <c r="D18" s="24">
        <v>10164</v>
      </c>
      <c r="E18" s="9">
        <f t="shared" si="1"/>
        <v>5082</v>
      </c>
      <c r="F18" s="24">
        <v>0</v>
      </c>
      <c r="G18" s="10">
        <f t="shared" si="2"/>
        <v>0</v>
      </c>
      <c r="H18" s="11">
        <f>E18-F18</f>
        <v>5082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4850</v>
      </c>
      <c r="F19" s="24">
        <v>8709</v>
      </c>
      <c r="G19" s="10">
        <f t="shared" si="2"/>
        <v>179.56701030927834</v>
      </c>
      <c r="H19" s="11">
        <f t="shared" si="0"/>
        <v>-3859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2500</v>
      </c>
      <c r="F20" s="9">
        <v>0</v>
      </c>
      <c r="G20" s="10">
        <f t="shared" si="2"/>
        <v>0</v>
      </c>
      <c r="H20" s="11">
        <f>E20-F20</f>
        <v>2500</v>
      </c>
    </row>
    <row r="21" spans="1:8">
      <c r="A21" s="82" t="s">
        <v>22</v>
      </c>
      <c r="B21" s="83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23" t="s">
        <v>23</v>
      </c>
      <c r="B22" s="124"/>
      <c r="C22" s="25" t="s">
        <v>24</v>
      </c>
      <c r="D22" s="26">
        <v>118500</v>
      </c>
      <c r="E22" s="9">
        <f t="shared" si="1"/>
        <v>59250</v>
      </c>
      <c r="F22" s="26">
        <v>76294</v>
      </c>
      <c r="G22" s="10">
        <f>SUM(F22/E22*100)</f>
        <v>128.76624472573837</v>
      </c>
      <c r="H22" s="11">
        <f t="shared" si="0"/>
        <v>-17044</v>
      </c>
    </row>
    <row r="23" spans="1:8">
      <c r="A23" s="6" t="s">
        <v>25</v>
      </c>
      <c r="B23" s="7"/>
      <c r="C23" s="25">
        <v>346</v>
      </c>
      <c r="D23" s="26">
        <v>7650</v>
      </c>
      <c r="E23" s="9">
        <f t="shared" si="1"/>
        <v>3825</v>
      </c>
      <c r="F23" s="26">
        <v>7650</v>
      </c>
      <c r="G23" s="10">
        <f>F23/E23*100</f>
        <v>200</v>
      </c>
      <c r="H23" s="11">
        <f t="shared" si="0"/>
        <v>-3825</v>
      </c>
    </row>
    <row r="24" spans="1:8" ht="12" customHeight="1">
      <c r="A24" s="123" t="s">
        <v>26</v>
      </c>
      <c r="B24" s="124"/>
      <c r="C24" s="25">
        <v>291</v>
      </c>
      <c r="D24" s="26">
        <v>11386</v>
      </c>
      <c r="E24" s="9">
        <f t="shared" si="1"/>
        <v>5693</v>
      </c>
      <c r="F24" s="26">
        <v>8186</v>
      </c>
      <c r="G24" s="10">
        <f>SUM(F24/E24*100)</f>
        <v>143.79062005972247</v>
      </c>
      <c r="H24" s="11">
        <f>E24-F24</f>
        <v>-2493</v>
      </c>
    </row>
    <row r="25" spans="1:8">
      <c r="A25" s="21" t="s">
        <v>27</v>
      </c>
      <c r="B25" s="22"/>
      <c r="C25" s="27" t="s">
        <v>28</v>
      </c>
      <c r="D25" s="28">
        <v>1500</v>
      </c>
      <c r="E25" s="9">
        <f t="shared" si="1"/>
        <v>750</v>
      </c>
      <c r="F25" s="28"/>
      <c r="G25" s="10"/>
      <c r="H25" s="11">
        <f>E25-F25</f>
        <v>750</v>
      </c>
    </row>
    <row r="26" spans="1:8">
      <c r="A26" s="21" t="s">
        <v>78</v>
      </c>
      <c r="B26" s="22"/>
      <c r="C26" s="27" t="s">
        <v>79</v>
      </c>
      <c r="D26" s="28">
        <v>912214</v>
      </c>
      <c r="E26" s="9">
        <f t="shared" si="1"/>
        <v>456107</v>
      </c>
      <c r="F26" s="28">
        <v>39214</v>
      </c>
      <c r="G26" s="10">
        <f>F26/E26*100</f>
        <v>8.5975439973514991</v>
      </c>
      <c r="H26" s="11">
        <f>E26-F26</f>
        <v>416893</v>
      </c>
    </row>
    <row r="27" spans="1:8">
      <c r="A27" s="21" t="s">
        <v>29</v>
      </c>
      <c r="B27" s="22"/>
      <c r="C27" s="27" t="s">
        <v>30</v>
      </c>
      <c r="D27" s="28">
        <v>94300</v>
      </c>
      <c r="E27" s="9">
        <f t="shared" si="1"/>
        <v>47150</v>
      </c>
      <c r="F27" s="28">
        <v>39576</v>
      </c>
      <c r="G27" s="10">
        <f>F27/E27*100</f>
        <v>83.936373276776237</v>
      </c>
      <c r="H27" s="11">
        <f t="shared" si="0"/>
        <v>7574</v>
      </c>
    </row>
    <row r="28" spans="1:8">
      <c r="A28" s="125" t="s">
        <v>31</v>
      </c>
      <c r="B28" s="126"/>
      <c r="C28" s="27" t="s">
        <v>32</v>
      </c>
      <c r="D28" s="28">
        <v>3500</v>
      </c>
      <c r="E28" s="9">
        <f t="shared" si="1"/>
        <v>1750</v>
      </c>
      <c r="F28" s="28">
        <v>3500</v>
      </c>
      <c r="G28" s="10">
        <v>0</v>
      </c>
      <c r="H28" s="11">
        <f t="shared" si="0"/>
        <v>-1750</v>
      </c>
    </row>
    <row r="29" spans="1:8">
      <c r="A29" s="82" t="s">
        <v>33</v>
      </c>
      <c r="B29" s="83"/>
      <c r="C29" s="29" t="s">
        <v>34</v>
      </c>
      <c r="D29" s="9">
        <v>6000</v>
      </c>
      <c r="E29" s="9">
        <f t="shared" si="1"/>
        <v>3000</v>
      </c>
      <c r="F29" s="9"/>
      <c r="G29" s="10">
        <f>SUM(F29/E29*100)</f>
        <v>0</v>
      </c>
      <c r="H29" s="11">
        <f>E29-F29</f>
        <v>3000</v>
      </c>
    </row>
    <row r="30" spans="1:8">
      <c r="A30" s="82" t="s">
        <v>35</v>
      </c>
      <c r="B30" s="83"/>
      <c r="C30" s="29" t="s">
        <v>36</v>
      </c>
      <c r="D30" s="9">
        <v>406000</v>
      </c>
      <c r="E30" s="9">
        <f t="shared" si="1"/>
        <v>203000</v>
      </c>
      <c r="F30" s="9">
        <v>111163</v>
      </c>
      <c r="G30" s="10">
        <f>SUM(F30/E30*100)</f>
        <v>54.760098522167489</v>
      </c>
      <c r="H30" s="11">
        <f>E30-F30</f>
        <v>91837</v>
      </c>
    </row>
    <row r="31" spans="1:8">
      <c r="A31" s="82" t="s">
        <v>33</v>
      </c>
      <c r="B31" s="83"/>
      <c r="C31" s="29" t="s">
        <v>37</v>
      </c>
      <c r="D31" s="9">
        <v>0</v>
      </c>
      <c r="E31" s="9">
        <f t="shared" si="1"/>
        <v>0</v>
      </c>
      <c r="F31" s="9"/>
      <c r="G31" s="10"/>
      <c r="H31" s="11">
        <f>E31-F31</f>
        <v>0</v>
      </c>
    </row>
    <row r="32" spans="1:8">
      <c r="A32" s="82" t="s">
        <v>38</v>
      </c>
      <c r="B32" s="83"/>
      <c r="C32" s="29" t="s">
        <v>39</v>
      </c>
      <c r="D32" s="9">
        <v>551451</v>
      </c>
      <c r="E32" s="9">
        <f t="shared" si="1"/>
        <v>275725.5</v>
      </c>
      <c r="F32" s="9">
        <v>165340</v>
      </c>
      <c r="G32" s="10">
        <f>SUM(F32/E32*100)</f>
        <v>59.965436638976087</v>
      </c>
      <c r="H32" s="11">
        <f t="shared" si="0"/>
        <v>110385.5</v>
      </c>
    </row>
    <row r="33" spans="1:8">
      <c r="A33" s="82" t="s">
        <v>40</v>
      </c>
      <c r="B33" s="83"/>
      <c r="C33" s="29" t="s">
        <v>41</v>
      </c>
      <c r="D33" s="9">
        <v>281262</v>
      </c>
      <c r="E33" s="9">
        <f t="shared" si="1"/>
        <v>140631</v>
      </c>
      <c r="F33" s="9">
        <v>239462</v>
      </c>
      <c r="G33" s="10">
        <f>SUM(F33/E33*100)</f>
        <v>170.27682374440914</v>
      </c>
      <c r="H33" s="11">
        <f>E33-F33</f>
        <v>-98831</v>
      </c>
    </row>
    <row r="34" spans="1:8" ht="12.75" customHeight="1">
      <c r="A34" s="80" t="s">
        <v>42</v>
      </c>
      <c r="B34" s="81"/>
      <c r="C34" s="23"/>
      <c r="D34" s="28">
        <f>SUM(D9:D33)</f>
        <v>3997627</v>
      </c>
      <c r="E34" s="9">
        <f t="shared" si="1"/>
        <v>1998813.5</v>
      </c>
      <c r="F34" s="28">
        <f>SUM(F9:F33)</f>
        <v>1393257</v>
      </c>
      <c r="G34" s="10">
        <f>F34/E34*100</f>
        <v>69.704202017847081</v>
      </c>
      <c r="H34" s="11">
        <f t="shared" si="0"/>
        <v>605556.5</v>
      </c>
    </row>
    <row r="35" spans="1:8">
      <c r="A35" s="77" t="s">
        <v>43</v>
      </c>
      <c r="B35" s="78"/>
      <c r="C35" s="8"/>
      <c r="D35" s="34">
        <v>647000</v>
      </c>
      <c r="E35" s="9">
        <f t="shared" si="1"/>
        <v>323500</v>
      </c>
      <c r="F35" s="34">
        <v>340326</v>
      </c>
      <c r="G35" s="10">
        <f>F35/E35*100</f>
        <v>105.20123647604326</v>
      </c>
      <c r="H35" s="11">
        <f t="shared" si="0"/>
        <v>-16826</v>
      </c>
    </row>
    <row r="36" spans="1:8">
      <c r="A36" s="117" t="s">
        <v>44</v>
      </c>
      <c r="B36" s="118"/>
      <c r="C36" s="35"/>
      <c r="D36" s="36">
        <v>1094400</v>
      </c>
      <c r="E36" s="9">
        <f t="shared" si="1"/>
        <v>547200</v>
      </c>
      <c r="F36" s="36">
        <v>454677</v>
      </c>
      <c r="G36" s="10">
        <f>F36/E36*100</f>
        <v>83.091557017543863</v>
      </c>
      <c r="H36" s="37">
        <f t="shared" si="0"/>
        <v>92523</v>
      </c>
    </row>
    <row r="38" spans="1:8" ht="27" customHeight="1">
      <c r="A38" s="121" t="s">
        <v>45</v>
      </c>
      <c r="B38" s="122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1574900</v>
      </c>
      <c r="D39" s="34">
        <f>SUM(C39/12*6)</f>
        <v>787450</v>
      </c>
      <c r="E39" s="28">
        <v>787450</v>
      </c>
      <c r="F39" s="28">
        <f t="shared" ref="F39:F43" si="3">SUM(E39/D39*100)</f>
        <v>100</v>
      </c>
      <c r="G39" s="40">
        <f>E39-D39</f>
        <v>0</v>
      </c>
      <c r="H39" s="41"/>
    </row>
    <row r="40" spans="1:8" ht="12.75" customHeight="1">
      <c r="A40" s="117" t="s">
        <v>77</v>
      </c>
      <c r="B40" s="118"/>
      <c r="C40" s="28">
        <v>640000</v>
      </c>
      <c r="D40" s="34">
        <f t="shared" ref="D40:D54" si="4">SUM(C40/12*6)</f>
        <v>320000</v>
      </c>
      <c r="E40" s="28">
        <v>0</v>
      </c>
      <c r="F40" s="28"/>
      <c r="G40" s="40">
        <f>SUM(E40-D40)</f>
        <v>-320000</v>
      </c>
      <c r="H40" s="41"/>
    </row>
    <row r="41" spans="1:8" ht="12.75" customHeight="1">
      <c r="A41" s="117" t="s">
        <v>51</v>
      </c>
      <c r="B41" s="118"/>
      <c r="C41" s="28">
        <v>94300</v>
      </c>
      <c r="D41" s="34">
        <f t="shared" si="4"/>
        <v>47150</v>
      </c>
      <c r="E41" s="28">
        <v>47150</v>
      </c>
      <c r="F41" s="28">
        <f t="shared" si="3"/>
        <v>100</v>
      </c>
      <c r="G41" s="40">
        <f t="shared" ref="G41:G56" si="5">SUM(E41-D41)</f>
        <v>0</v>
      </c>
      <c r="H41" s="41"/>
    </row>
    <row r="42" spans="1:8" ht="12.75" customHeight="1">
      <c r="A42" s="117" t="s">
        <v>52</v>
      </c>
      <c r="B42" s="118"/>
      <c r="C42" s="28">
        <v>406000</v>
      </c>
      <c r="D42" s="34">
        <f t="shared" si="4"/>
        <v>203000</v>
      </c>
      <c r="E42" s="28">
        <v>185000</v>
      </c>
      <c r="F42" s="28">
        <f t="shared" si="3"/>
        <v>91.13300492610837</v>
      </c>
      <c r="G42" s="40">
        <f>SUM(E42-D42)</f>
        <v>-18000</v>
      </c>
      <c r="H42" s="41"/>
    </row>
    <row r="43" spans="1:8" ht="12.75" customHeight="1">
      <c r="A43" s="117" t="s">
        <v>53</v>
      </c>
      <c r="B43" s="118"/>
      <c r="C43" s="28">
        <v>700000</v>
      </c>
      <c r="D43" s="34">
        <f t="shared" si="4"/>
        <v>350000</v>
      </c>
      <c r="E43" s="28">
        <v>350000</v>
      </c>
      <c r="F43" s="28">
        <f t="shared" si="3"/>
        <v>100</v>
      </c>
      <c r="G43" s="40">
        <f t="shared" si="5"/>
        <v>0</v>
      </c>
      <c r="H43" s="41"/>
    </row>
    <row r="44" spans="1:8" ht="12.75" customHeight="1">
      <c r="A44" s="117" t="s">
        <v>86</v>
      </c>
      <c r="B44" s="118"/>
      <c r="C44" s="28">
        <v>67000</v>
      </c>
      <c r="D44" s="34">
        <f t="shared" si="4"/>
        <v>33500</v>
      </c>
      <c r="E44" s="28">
        <v>0</v>
      </c>
      <c r="F44" s="28"/>
      <c r="G44" s="40">
        <f>SUM(E44-D44)</f>
        <v>-33500</v>
      </c>
      <c r="H44" s="41"/>
    </row>
    <row r="45" spans="1:8" ht="12.75" customHeight="1">
      <c r="A45" s="117" t="s">
        <v>87</v>
      </c>
      <c r="B45" s="118"/>
      <c r="C45" s="28">
        <v>93000</v>
      </c>
      <c r="D45" s="34">
        <f t="shared" si="4"/>
        <v>46500</v>
      </c>
      <c r="E45" s="28">
        <v>0</v>
      </c>
      <c r="F45" s="28"/>
      <c r="G45" s="40">
        <f>SUM(E45-D45)</f>
        <v>-46500</v>
      </c>
      <c r="H45" s="41"/>
    </row>
    <row r="46" spans="1:8" ht="12.75" customHeight="1">
      <c r="A46" s="117"/>
      <c r="B46" s="118"/>
      <c r="C46" s="28">
        <v>0</v>
      </c>
      <c r="D46" s="34">
        <f t="shared" si="4"/>
        <v>0</v>
      </c>
      <c r="E46" s="28">
        <v>0</v>
      </c>
      <c r="F46" s="28"/>
      <c r="G46" s="40">
        <f>SUM(E46-D46)</f>
        <v>0</v>
      </c>
      <c r="H46" s="41"/>
    </row>
    <row r="47" spans="1:8">
      <c r="A47" s="77" t="s">
        <v>56</v>
      </c>
      <c r="B47" s="42"/>
      <c r="C47" s="34">
        <v>32200</v>
      </c>
      <c r="D47" s="34">
        <f t="shared" si="4"/>
        <v>16100</v>
      </c>
      <c r="E47" s="34">
        <v>12385</v>
      </c>
      <c r="F47" s="28">
        <f>E47/D47*100</f>
        <v>76.925465838509325</v>
      </c>
      <c r="G47" s="40">
        <f t="shared" si="5"/>
        <v>-3715</v>
      </c>
      <c r="H47" s="40"/>
    </row>
    <row r="48" spans="1:8" ht="12.75" customHeight="1">
      <c r="A48" s="43" t="s">
        <v>57</v>
      </c>
      <c r="B48" s="43"/>
      <c r="C48" s="34">
        <v>7000</v>
      </c>
      <c r="D48" s="34">
        <f t="shared" si="4"/>
        <v>3500</v>
      </c>
      <c r="E48" s="34">
        <v>10610</v>
      </c>
      <c r="F48" s="28">
        <f>E48/D48*100</f>
        <v>303.14285714285717</v>
      </c>
      <c r="G48" s="40">
        <f t="shared" si="5"/>
        <v>7110</v>
      </c>
      <c r="H48" s="40"/>
    </row>
    <row r="49" spans="1:8" ht="12.75" customHeight="1">
      <c r="A49" s="117" t="s">
        <v>58</v>
      </c>
      <c r="B49" s="118"/>
      <c r="C49" s="34">
        <v>64700</v>
      </c>
      <c r="D49" s="34">
        <f t="shared" si="4"/>
        <v>32350</v>
      </c>
      <c r="E49" s="34">
        <v>5697</v>
      </c>
      <c r="F49" s="28">
        <f>E49/D49*100</f>
        <v>17.610510046367853</v>
      </c>
      <c r="G49" s="40">
        <f t="shared" si="5"/>
        <v>-26653</v>
      </c>
      <c r="H49" s="40"/>
    </row>
    <row r="50" spans="1:8">
      <c r="A50" s="117" t="s">
        <v>59</v>
      </c>
      <c r="B50" s="118"/>
      <c r="C50" s="34">
        <v>8400</v>
      </c>
      <c r="D50" s="34">
        <f t="shared" si="4"/>
        <v>4200</v>
      </c>
      <c r="E50" s="34">
        <v>4405</v>
      </c>
      <c r="F50" s="28">
        <f>SUM(E50/D50*100)</f>
        <v>104.88095238095238</v>
      </c>
      <c r="G50" s="40">
        <f t="shared" si="5"/>
        <v>205</v>
      </c>
      <c r="H50" s="40"/>
    </row>
    <row r="51" spans="1:8" ht="12.75" customHeight="1">
      <c r="A51" s="117" t="s">
        <v>60</v>
      </c>
      <c r="B51" s="118"/>
      <c r="C51" s="34">
        <v>195700</v>
      </c>
      <c r="D51" s="34">
        <f t="shared" si="4"/>
        <v>97850</v>
      </c>
      <c r="E51" s="34">
        <v>13433</v>
      </c>
      <c r="F51" s="28">
        <f>SUM(E51/D51*100)</f>
        <v>13.728155339805825</v>
      </c>
      <c r="G51" s="40">
        <f t="shared" si="5"/>
        <v>-84417</v>
      </c>
      <c r="H51" s="40"/>
    </row>
    <row r="52" spans="1:8" ht="12.75" customHeight="1">
      <c r="A52" s="117" t="s">
        <v>61</v>
      </c>
      <c r="B52" s="118"/>
      <c r="C52" s="34">
        <v>4000</v>
      </c>
      <c r="D52" s="34">
        <f t="shared" si="4"/>
        <v>2000</v>
      </c>
      <c r="E52" s="34">
        <v>200</v>
      </c>
      <c r="F52" s="28">
        <f>SUM(E52/D52*100)</f>
        <v>10</v>
      </c>
      <c r="G52" s="40">
        <f t="shared" si="5"/>
        <v>-1800</v>
      </c>
      <c r="H52" s="40"/>
    </row>
    <row r="53" spans="1:8" ht="12.75" customHeight="1">
      <c r="A53" s="117" t="s">
        <v>72</v>
      </c>
      <c r="B53" s="118"/>
      <c r="C53" s="34">
        <v>10000</v>
      </c>
      <c r="D53" s="34">
        <f t="shared" si="4"/>
        <v>5000</v>
      </c>
      <c r="E53" s="34">
        <v>0</v>
      </c>
      <c r="F53" s="34"/>
      <c r="G53" s="40">
        <f t="shared" ref="G53" si="6">SUM(E53-D53)</f>
        <v>-5000</v>
      </c>
      <c r="H53" s="40"/>
    </row>
    <row r="54" spans="1:8" ht="12.75" customHeight="1">
      <c r="A54" s="117" t="s">
        <v>62</v>
      </c>
      <c r="B54" s="118"/>
      <c r="C54" s="34">
        <v>1000</v>
      </c>
      <c r="D54" s="34">
        <f t="shared" si="4"/>
        <v>500</v>
      </c>
      <c r="E54" s="34">
        <v>0</v>
      </c>
      <c r="F54" s="34"/>
      <c r="G54" s="40">
        <f t="shared" si="5"/>
        <v>-500</v>
      </c>
      <c r="H54" s="40"/>
    </row>
    <row r="55" spans="1:8">
      <c r="A55" s="117" t="s">
        <v>63</v>
      </c>
      <c r="B55" s="118"/>
      <c r="C55" s="34">
        <f>SUM(C47:C54)</f>
        <v>323000</v>
      </c>
      <c r="D55" s="34">
        <f>SUM(D47:D54)</f>
        <v>161500</v>
      </c>
      <c r="E55" s="34">
        <f>SUM(E47:E54)</f>
        <v>46730</v>
      </c>
      <c r="F55" s="44">
        <f>SUM(E55/D55*100)</f>
        <v>28.934984520123841</v>
      </c>
      <c r="G55" s="40">
        <f t="shared" si="5"/>
        <v>-114770</v>
      </c>
      <c r="H55" s="40"/>
    </row>
    <row r="56" spans="1:8">
      <c r="A56" s="45" t="s">
        <v>64</v>
      </c>
      <c r="B56" s="46"/>
      <c r="C56" s="34">
        <f>SUM(C39,C55,C41,C42,C43,C44,C40,C46,C45)</f>
        <v>3898200</v>
      </c>
      <c r="D56" s="34">
        <f>SUM(D39+D40+D41+D42+D43+D55+D44+D45+D46)</f>
        <v>1949100</v>
      </c>
      <c r="E56" s="34">
        <f>SUM(E39+E40+E41+E42+E43+E55+E44+E45+E46)</f>
        <v>1416330</v>
      </c>
      <c r="F56" s="34">
        <f>E56/D56*100</f>
        <v>72.665845774973064</v>
      </c>
      <c r="G56" s="40">
        <f t="shared" si="5"/>
        <v>-532770</v>
      </c>
      <c r="H56" s="40"/>
    </row>
    <row r="58" spans="1:8" ht="12.75" customHeight="1"/>
    <row r="59" spans="1:8">
      <c r="B59" t="s">
        <v>88</v>
      </c>
      <c r="C59" s="91">
        <v>122500.87</v>
      </c>
    </row>
    <row r="60" spans="1:8">
      <c r="B60" t="s">
        <v>89</v>
      </c>
      <c r="C60" s="91"/>
    </row>
    <row r="61" spans="1:8">
      <c r="B61" t="s">
        <v>90</v>
      </c>
      <c r="C61" s="91">
        <v>7574.38</v>
      </c>
    </row>
    <row r="62" spans="1:8">
      <c r="B62" t="s">
        <v>91</v>
      </c>
      <c r="C62" s="91">
        <v>60622.45</v>
      </c>
    </row>
    <row r="63" spans="1:8">
      <c r="B63" t="s">
        <v>92</v>
      </c>
      <c r="C63" s="91">
        <v>54304.04</v>
      </c>
    </row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3"/>
  <sheetViews>
    <sheetView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9" t="s">
        <v>1</v>
      </c>
      <c r="C4" s="119"/>
      <c r="D4" s="119"/>
      <c r="E4" s="119"/>
      <c r="F4" s="119"/>
      <c r="G4" s="119"/>
      <c r="H4" s="119"/>
    </row>
    <row r="5" spans="1:14">
      <c r="B5" s="119" t="s">
        <v>2</v>
      </c>
      <c r="C5" s="119"/>
      <c r="D5" s="119"/>
      <c r="E5" s="119"/>
      <c r="F5" s="119"/>
    </row>
    <row r="6" spans="1:14">
      <c r="C6" s="120" t="s">
        <v>93</v>
      </c>
      <c r="D6" s="120"/>
      <c r="E6" s="120"/>
      <c r="F6" s="120"/>
    </row>
    <row r="7" spans="1:14">
      <c r="A7" s="2"/>
      <c r="B7" s="2"/>
    </row>
    <row r="8" spans="1:14" ht="45.75" customHeight="1">
      <c r="A8" s="121" t="s">
        <v>3</v>
      </c>
      <c r="B8" s="122"/>
      <c r="C8" s="86" t="s">
        <v>4</v>
      </c>
      <c r="D8" s="4" t="s">
        <v>70</v>
      </c>
      <c r="E8" s="4" t="s">
        <v>94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999100</v>
      </c>
      <c r="E9" s="9">
        <f>SUM(D9/12*7)</f>
        <v>582808.33333333326</v>
      </c>
      <c r="F9" s="9">
        <v>491095</v>
      </c>
      <c r="G9" s="10">
        <f>F9/E9*100</f>
        <v>84.263551482048143</v>
      </c>
      <c r="H9" s="11">
        <f t="shared" ref="H9:H36" si="0">E9-F9</f>
        <v>91713.333333333256</v>
      </c>
    </row>
    <row r="10" spans="1:14">
      <c r="A10" s="89" t="s">
        <v>8</v>
      </c>
      <c r="B10" s="90"/>
      <c r="C10" s="8">
        <v>213</v>
      </c>
      <c r="D10" s="9">
        <v>301700</v>
      </c>
      <c r="E10" s="9">
        <f t="shared" ref="E10:E36" si="1">SUM(D10/12*7)</f>
        <v>175991.66666666669</v>
      </c>
      <c r="F10" s="9">
        <v>135716</v>
      </c>
      <c r="G10" s="10">
        <f>F10/E10*100</f>
        <v>77.115014915478937</v>
      </c>
      <c r="H10" s="11">
        <f t="shared" si="0"/>
        <v>40275.666666666686</v>
      </c>
    </row>
    <row r="11" spans="1:14">
      <c r="A11" s="89" t="s">
        <v>9</v>
      </c>
      <c r="B11" s="90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38400</v>
      </c>
      <c r="E12" s="9">
        <f t="shared" si="1"/>
        <v>22400</v>
      </c>
      <c r="F12" s="17">
        <v>16918</v>
      </c>
      <c r="G12" s="10">
        <f>F12/E12*100</f>
        <v>75.526785714285722</v>
      </c>
      <c r="H12" s="11">
        <f t="shared" si="0"/>
        <v>5482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3500</v>
      </c>
      <c r="E14" s="9">
        <f t="shared" si="1"/>
        <v>2041.6666666666667</v>
      </c>
      <c r="F14" s="9">
        <v>1350</v>
      </c>
      <c r="G14" s="10">
        <f>F14/E14*100</f>
        <v>66.122448979591837</v>
      </c>
      <c r="H14" s="11">
        <f>E14-F14</f>
        <v>691.66666666666674</v>
      </c>
    </row>
    <row r="15" spans="1:14">
      <c r="A15" s="89" t="s">
        <v>15</v>
      </c>
      <c r="B15" s="90"/>
      <c r="C15" s="19" t="s">
        <v>16</v>
      </c>
      <c r="D15" s="9">
        <v>53300</v>
      </c>
      <c r="E15" s="9">
        <f t="shared" si="1"/>
        <v>31091.666666666668</v>
      </c>
      <c r="F15" s="9">
        <v>21900</v>
      </c>
      <c r="G15" s="10">
        <f t="shared" ref="G15:G20" si="2">F15/E15*100</f>
        <v>70.436880192977753</v>
      </c>
      <c r="H15" s="11">
        <f t="shared" si="0"/>
        <v>9191.6666666666679</v>
      </c>
    </row>
    <row r="16" spans="1:14">
      <c r="A16" s="14" t="s">
        <v>17</v>
      </c>
      <c r="B16" s="15"/>
      <c r="C16" s="19" t="s">
        <v>18</v>
      </c>
      <c r="D16" s="9">
        <v>182000</v>
      </c>
      <c r="E16" s="9">
        <f t="shared" si="1"/>
        <v>106166.66666666666</v>
      </c>
      <c r="F16" s="9">
        <v>93864</v>
      </c>
      <c r="G16" s="10">
        <f t="shared" si="2"/>
        <v>88.411930926216655</v>
      </c>
      <c r="H16" s="11">
        <f>E16-F16</f>
        <v>12302.666666666657</v>
      </c>
    </row>
    <row r="17" spans="1:8">
      <c r="A17" s="14" t="s">
        <v>65</v>
      </c>
      <c r="B17" s="15"/>
      <c r="C17" s="19" t="s">
        <v>66</v>
      </c>
      <c r="D17" s="9">
        <v>1000</v>
      </c>
      <c r="E17" s="9">
        <f t="shared" si="1"/>
        <v>583.33333333333326</v>
      </c>
      <c r="F17" s="9">
        <v>249</v>
      </c>
      <c r="G17" s="10">
        <f t="shared" si="2"/>
        <v>42.68571428571429</v>
      </c>
      <c r="H17" s="11">
        <f>E17-F17</f>
        <v>334.33333333333326</v>
      </c>
    </row>
    <row r="18" spans="1:8">
      <c r="A18" s="21" t="s">
        <v>19</v>
      </c>
      <c r="B18" s="22"/>
      <c r="C18" s="23">
        <v>225</v>
      </c>
      <c r="D18" s="24">
        <v>10164</v>
      </c>
      <c r="E18" s="9">
        <f t="shared" si="1"/>
        <v>5929</v>
      </c>
      <c r="F18" s="24">
        <v>0</v>
      </c>
      <c r="G18" s="10">
        <f t="shared" si="2"/>
        <v>0</v>
      </c>
      <c r="H18" s="11">
        <f>E18-F18</f>
        <v>5929</v>
      </c>
    </row>
    <row r="19" spans="1:8">
      <c r="A19" s="21" t="s">
        <v>20</v>
      </c>
      <c r="B19" s="22"/>
      <c r="C19" s="23">
        <v>226</v>
      </c>
      <c r="D19" s="24">
        <v>9700</v>
      </c>
      <c r="E19" s="9">
        <f t="shared" si="1"/>
        <v>5658.3333333333339</v>
      </c>
      <c r="F19" s="24">
        <v>8709</v>
      </c>
      <c r="G19" s="10">
        <f t="shared" si="2"/>
        <v>153.91458026509571</v>
      </c>
      <c r="H19" s="11">
        <f t="shared" si="0"/>
        <v>-3050.6666666666661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2916.666666666667</v>
      </c>
      <c r="F20" s="9">
        <v>0</v>
      </c>
      <c r="G20" s="10">
        <f t="shared" si="2"/>
        <v>0</v>
      </c>
      <c r="H20" s="11">
        <f>E20-F20</f>
        <v>2916.666666666667</v>
      </c>
    </row>
    <row r="21" spans="1:8">
      <c r="A21" s="89" t="s">
        <v>22</v>
      </c>
      <c r="B21" s="90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23" t="s">
        <v>23</v>
      </c>
      <c r="B22" s="124"/>
      <c r="C22" s="25" t="s">
        <v>24</v>
      </c>
      <c r="D22" s="26">
        <v>118500</v>
      </c>
      <c r="E22" s="9">
        <f t="shared" si="1"/>
        <v>69125</v>
      </c>
      <c r="F22" s="26">
        <v>85093</v>
      </c>
      <c r="G22" s="10">
        <f>SUM(F22/E22*100)</f>
        <v>123.10018083182641</v>
      </c>
      <c r="H22" s="11">
        <f t="shared" si="0"/>
        <v>-15968</v>
      </c>
    </row>
    <row r="23" spans="1:8">
      <c r="A23" s="6" t="s">
        <v>25</v>
      </c>
      <c r="B23" s="7"/>
      <c r="C23" s="25">
        <v>346</v>
      </c>
      <c r="D23" s="26">
        <v>7650</v>
      </c>
      <c r="E23" s="9">
        <f t="shared" si="1"/>
        <v>4462.5</v>
      </c>
      <c r="F23" s="26">
        <v>7650</v>
      </c>
      <c r="G23" s="10">
        <f>F23/E23*100</f>
        <v>171.42857142857142</v>
      </c>
      <c r="H23" s="11">
        <f t="shared" si="0"/>
        <v>-3187.5</v>
      </c>
    </row>
    <row r="24" spans="1:8" ht="12" customHeight="1">
      <c r="A24" s="123" t="s">
        <v>26</v>
      </c>
      <c r="B24" s="124"/>
      <c r="C24" s="25">
        <v>291</v>
      </c>
      <c r="D24" s="26">
        <v>11386</v>
      </c>
      <c r="E24" s="9">
        <f t="shared" si="1"/>
        <v>6641.8333333333339</v>
      </c>
      <c r="F24" s="26">
        <v>8703</v>
      </c>
      <c r="G24" s="10">
        <f>SUM(F24/E24*100)</f>
        <v>131.03309829113445</v>
      </c>
      <c r="H24" s="11">
        <f>E24-F24</f>
        <v>-2061.1666666666661</v>
      </c>
    </row>
    <row r="25" spans="1:8">
      <c r="A25" s="21" t="s">
        <v>27</v>
      </c>
      <c r="B25" s="22"/>
      <c r="C25" s="27" t="s">
        <v>28</v>
      </c>
      <c r="D25" s="28">
        <v>1500</v>
      </c>
      <c r="E25" s="9">
        <f t="shared" si="1"/>
        <v>875</v>
      </c>
      <c r="F25" s="28"/>
      <c r="G25" s="10"/>
      <c r="H25" s="11">
        <f>E25-F25</f>
        <v>875</v>
      </c>
    </row>
    <row r="26" spans="1:8">
      <c r="A26" s="21" t="s">
        <v>78</v>
      </c>
      <c r="B26" s="22"/>
      <c r="C26" s="27" t="s">
        <v>79</v>
      </c>
      <c r="D26" s="28">
        <v>912214</v>
      </c>
      <c r="E26" s="9">
        <f t="shared" si="1"/>
        <v>532124.83333333326</v>
      </c>
      <c r="F26" s="28">
        <v>39214</v>
      </c>
      <c r="G26" s="10">
        <f>F26/E26*100</f>
        <v>7.3693234263012855</v>
      </c>
      <c r="H26" s="11">
        <f>E26-F26</f>
        <v>492910.83333333326</v>
      </c>
    </row>
    <row r="27" spans="1:8">
      <c r="A27" s="21" t="s">
        <v>29</v>
      </c>
      <c r="B27" s="22"/>
      <c r="C27" s="27" t="s">
        <v>30</v>
      </c>
      <c r="D27" s="28">
        <v>94300</v>
      </c>
      <c r="E27" s="9">
        <f t="shared" si="1"/>
        <v>55008.333333333328</v>
      </c>
      <c r="F27" s="28">
        <v>46172</v>
      </c>
      <c r="G27" s="10">
        <f>F27/E27*100</f>
        <v>83.936373276776251</v>
      </c>
      <c r="H27" s="11">
        <f t="shared" si="0"/>
        <v>8836.3333333333285</v>
      </c>
    </row>
    <row r="28" spans="1:8">
      <c r="A28" s="125" t="s">
        <v>31</v>
      </c>
      <c r="B28" s="126"/>
      <c r="C28" s="27" t="s">
        <v>32</v>
      </c>
      <c r="D28" s="28">
        <v>3500</v>
      </c>
      <c r="E28" s="9">
        <f t="shared" si="1"/>
        <v>2041.6666666666667</v>
      </c>
      <c r="F28" s="28">
        <v>3500</v>
      </c>
      <c r="G28" s="10">
        <v>0</v>
      </c>
      <c r="H28" s="11">
        <f t="shared" si="0"/>
        <v>-1458.3333333333333</v>
      </c>
    </row>
    <row r="29" spans="1:8">
      <c r="A29" s="89" t="s">
        <v>33</v>
      </c>
      <c r="B29" s="90"/>
      <c r="C29" s="29" t="s">
        <v>34</v>
      </c>
      <c r="D29" s="9">
        <v>6000</v>
      </c>
      <c r="E29" s="9">
        <f t="shared" si="1"/>
        <v>3500</v>
      </c>
      <c r="F29" s="9"/>
      <c r="G29" s="10">
        <f>SUM(F29/E29*100)</f>
        <v>0</v>
      </c>
      <c r="H29" s="11">
        <f>E29-F29</f>
        <v>3500</v>
      </c>
    </row>
    <row r="30" spans="1:8">
      <c r="A30" s="89" t="s">
        <v>35</v>
      </c>
      <c r="B30" s="90"/>
      <c r="C30" s="29" t="s">
        <v>36</v>
      </c>
      <c r="D30" s="9">
        <v>406000</v>
      </c>
      <c r="E30" s="9">
        <f t="shared" si="1"/>
        <v>236833.33333333334</v>
      </c>
      <c r="F30" s="9">
        <v>111163</v>
      </c>
      <c r="G30" s="10">
        <f>SUM(F30/E30*100)</f>
        <v>46.937227304714987</v>
      </c>
      <c r="H30" s="11">
        <f>E30-F30</f>
        <v>125670.33333333334</v>
      </c>
    </row>
    <row r="31" spans="1:8">
      <c r="A31" s="89" t="s">
        <v>33</v>
      </c>
      <c r="B31" s="90"/>
      <c r="C31" s="29" t="s">
        <v>37</v>
      </c>
      <c r="D31" s="9">
        <v>0</v>
      </c>
      <c r="E31" s="9">
        <f t="shared" si="1"/>
        <v>0</v>
      </c>
      <c r="F31" s="9"/>
      <c r="G31" s="10"/>
      <c r="H31" s="11">
        <f>E31-F31</f>
        <v>0</v>
      </c>
    </row>
    <row r="32" spans="1:8">
      <c r="A32" s="89" t="s">
        <v>38</v>
      </c>
      <c r="B32" s="90"/>
      <c r="C32" s="29" t="s">
        <v>39</v>
      </c>
      <c r="D32" s="9">
        <v>551451</v>
      </c>
      <c r="E32" s="9">
        <f t="shared" si="1"/>
        <v>321679.75</v>
      </c>
      <c r="F32" s="9">
        <v>222089</v>
      </c>
      <c r="G32" s="10">
        <f>SUM(F32/E32*100)</f>
        <v>69.040404315161268</v>
      </c>
      <c r="H32" s="11">
        <f t="shared" si="0"/>
        <v>99590.75</v>
      </c>
    </row>
    <row r="33" spans="1:8">
      <c r="A33" s="89" t="s">
        <v>40</v>
      </c>
      <c r="B33" s="90"/>
      <c r="C33" s="29" t="s">
        <v>41</v>
      </c>
      <c r="D33" s="9">
        <v>281262</v>
      </c>
      <c r="E33" s="9">
        <f t="shared" si="1"/>
        <v>164069.5</v>
      </c>
      <c r="F33" s="9">
        <v>239462</v>
      </c>
      <c r="G33" s="10">
        <f>SUM(F33/E33*100)</f>
        <v>145.95156320949354</v>
      </c>
      <c r="H33" s="11">
        <f>E33-F33</f>
        <v>-75392.5</v>
      </c>
    </row>
    <row r="34" spans="1:8" ht="12.75" customHeight="1">
      <c r="A34" s="87" t="s">
        <v>42</v>
      </c>
      <c r="B34" s="88"/>
      <c r="C34" s="23"/>
      <c r="D34" s="28">
        <f>SUM(D9:D33)</f>
        <v>3997627</v>
      </c>
      <c r="E34" s="9">
        <f t="shared" si="1"/>
        <v>2331949.083333333</v>
      </c>
      <c r="F34" s="28">
        <f>SUM(F9:F33)</f>
        <v>1532847</v>
      </c>
      <c r="G34" s="10">
        <f>F34/E34*100</f>
        <v>65.732438626357947</v>
      </c>
      <c r="H34" s="11">
        <f t="shared" si="0"/>
        <v>799102.08333333302</v>
      </c>
    </row>
    <row r="35" spans="1:8">
      <c r="A35" s="84" t="s">
        <v>43</v>
      </c>
      <c r="B35" s="85"/>
      <c r="C35" s="8"/>
      <c r="D35" s="34">
        <v>647000</v>
      </c>
      <c r="E35" s="9">
        <f t="shared" si="1"/>
        <v>377416.66666666663</v>
      </c>
      <c r="F35" s="34">
        <v>344353</v>
      </c>
      <c r="G35" s="10">
        <f>F35/E35*100</f>
        <v>91.239478913667483</v>
      </c>
      <c r="H35" s="11">
        <f t="shared" si="0"/>
        <v>33063.666666666628</v>
      </c>
    </row>
    <row r="36" spans="1:8">
      <c r="A36" s="117" t="s">
        <v>44</v>
      </c>
      <c r="B36" s="118"/>
      <c r="C36" s="35"/>
      <c r="D36" s="36">
        <v>1094400</v>
      </c>
      <c r="E36" s="9">
        <f t="shared" si="1"/>
        <v>638400</v>
      </c>
      <c r="F36" s="36">
        <v>526895</v>
      </c>
      <c r="G36" s="10">
        <f>F36/E36*100</f>
        <v>82.533677944862163</v>
      </c>
      <c r="H36" s="37">
        <f t="shared" si="0"/>
        <v>111505</v>
      </c>
    </row>
    <row r="38" spans="1:8" ht="27" customHeight="1">
      <c r="A38" s="121" t="s">
        <v>45</v>
      </c>
      <c r="B38" s="122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1574900</v>
      </c>
      <c r="D39" s="34">
        <f>SUM(C39/12*7)</f>
        <v>918691.66666666663</v>
      </c>
      <c r="E39" s="28">
        <v>918692</v>
      </c>
      <c r="F39" s="28">
        <f t="shared" ref="F39:F43" si="3">SUM(E39/D39*100)</f>
        <v>100.00003628348286</v>
      </c>
      <c r="G39" s="40">
        <f>E39-D39</f>
        <v>0.33333333337213844</v>
      </c>
      <c r="H39" s="41"/>
    </row>
    <row r="40" spans="1:8" ht="12.75" customHeight="1">
      <c r="A40" s="117" t="s">
        <v>77</v>
      </c>
      <c r="B40" s="118"/>
      <c r="C40" s="28">
        <v>640000</v>
      </c>
      <c r="D40" s="34">
        <f t="shared" ref="D40:D54" si="4">SUM(C40/12*7)</f>
        <v>373333.33333333337</v>
      </c>
      <c r="E40" s="28">
        <v>0</v>
      </c>
      <c r="F40" s="28"/>
      <c r="G40" s="40">
        <f>SUM(E40-D40)</f>
        <v>-373333.33333333337</v>
      </c>
      <c r="H40" s="41"/>
    </row>
    <row r="41" spans="1:8" ht="12.75" customHeight="1">
      <c r="A41" s="117" t="s">
        <v>51</v>
      </c>
      <c r="B41" s="118"/>
      <c r="C41" s="28">
        <v>94300</v>
      </c>
      <c r="D41" s="34">
        <f t="shared" si="4"/>
        <v>55008.333333333328</v>
      </c>
      <c r="E41" s="28">
        <v>70725</v>
      </c>
      <c r="F41" s="28">
        <f t="shared" si="3"/>
        <v>128.57142857142858</v>
      </c>
      <c r="G41" s="40">
        <f t="shared" ref="G41:G56" si="5">SUM(E41-D41)</f>
        <v>15716.666666666672</v>
      </c>
      <c r="H41" s="41"/>
    </row>
    <row r="42" spans="1:8" ht="12.75" customHeight="1">
      <c r="A42" s="117" t="s">
        <v>52</v>
      </c>
      <c r="B42" s="118"/>
      <c r="C42" s="28">
        <v>406000</v>
      </c>
      <c r="D42" s="34">
        <f t="shared" si="4"/>
        <v>236833.33333333334</v>
      </c>
      <c r="E42" s="28">
        <v>185000</v>
      </c>
      <c r="F42" s="28">
        <f t="shared" si="3"/>
        <v>78.114004222378611</v>
      </c>
      <c r="G42" s="40">
        <f>SUM(E42-D42)</f>
        <v>-51833.333333333343</v>
      </c>
      <c r="H42" s="41"/>
    </row>
    <row r="43" spans="1:8" ht="12.75" customHeight="1">
      <c r="A43" s="117" t="s">
        <v>53</v>
      </c>
      <c r="B43" s="118"/>
      <c r="C43" s="28">
        <v>700000</v>
      </c>
      <c r="D43" s="34">
        <f t="shared" si="4"/>
        <v>408333.33333333337</v>
      </c>
      <c r="E43" s="28">
        <v>525000</v>
      </c>
      <c r="F43" s="28">
        <f t="shared" si="3"/>
        <v>128.57142857142856</v>
      </c>
      <c r="G43" s="40">
        <f t="shared" si="5"/>
        <v>116666.66666666663</v>
      </c>
      <c r="H43" s="41"/>
    </row>
    <row r="44" spans="1:8" ht="12.75" customHeight="1">
      <c r="A44" s="117" t="s">
        <v>86</v>
      </c>
      <c r="B44" s="118"/>
      <c r="C44" s="28">
        <v>67000</v>
      </c>
      <c r="D44" s="34">
        <f t="shared" si="4"/>
        <v>39083.333333333328</v>
      </c>
      <c r="E44" s="28">
        <v>67000</v>
      </c>
      <c r="F44" s="28"/>
      <c r="G44" s="40">
        <f>SUM(E44-D44)</f>
        <v>27916.666666666672</v>
      </c>
      <c r="H44" s="41"/>
    </row>
    <row r="45" spans="1:8" ht="12.75" customHeight="1">
      <c r="A45" s="117" t="s">
        <v>87</v>
      </c>
      <c r="B45" s="118"/>
      <c r="C45" s="28">
        <v>93000</v>
      </c>
      <c r="D45" s="34">
        <f t="shared" si="4"/>
        <v>54250</v>
      </c>
      <c r="E45" s="28">
        <v>30000</v>
      </c>
      <c r="F45" s="28"/>
      <c r="G45" s="40">
        <f>SUM(E45-D45)</f>
        <v>-24250</v>
      </c>
      <c r="H45" s="41"/>
    </row>
    <row r="46" spans="1:8" ht="12.75" customHeight="1">
      <c r="A46" s="117"/>
      <c r="B46" s="118"/>
      <c r="C46" s="28">
        <v>0</v>
      </c>
      <c r="D46" s="34">
        <f t="shared" si="4"/>
        <v>0</v>
      </c>
      <c r="E46" s="28">
        <v>0</v>
      </c>
      <c r="F46" s="28"/>
      <c r="G46" s="40">
        <f>SUM(E46-D46)</f>
        <v>0</v>
      </c>
      <c r="H46" s="41"/>
    </row>
    <row r="47" spans="1:8">
      <c r="A47" s="84" t="s">
        <v>56</v>
      </c>
      <c r="B47" s="42"/>
      <c r="C47" s="34">
        <v>32200</v>
      </c>
      <c r="D47" s="34">
        <f t="shared" si="4"/>
        <v>18783.333333333336</v>
      </c>
      <c r="E47" s="34">
        <v>13830</v>
      </c>
      <c r="F47" s="28">
        <f>E47/D47*100</f>
        <v>73.629103815439208</v>
      </c>
      <c r="G47" s="40">
        <f t="shared" si="5"/>
        <v>-4953.3333333333358</v>
      </c>
      <c r="H47" s="40"/>
    </row>
    <row r="48" spans="1:8" ht="12.75" customHeight="1">
      <c r="A48" s="43" t="s">
        <v>57</v>
      </c>
      <c r="B48" s="43"/>
      <c r="C48" s="34">
        <v>7000</v>
      </c>
      <c r="D48" s="34">
        <f t="shared" si="4"/>
        <v>4083.3333333333335</v>
      </c>
      <c r="E48" s="34">
        <v>10610</v>
      </c>
      <c r="F48" s="28">
        <f>E48/D48*100</f>
        <v>259.83673469387753</v>
      </c>
      <c r="G48" s="40">
        <f t="shared" si="5"/>
        <v>6526.6666666666661</v>
      </c>
      <c r="H48" s="40"/>
    </row>
    <row r="49" spans="1:8" ht="12.75" customHeight="1">
      <c r="A49" s="117" t="s">
        <v>58</v>
      </c>
      <c r="B49" s="118"/>
      <c r="C49" s="34">
        <v>64700</v>
      </c>
      <c r="D49" s="34">
        <f t="shared" si="4"/>
        <v>37741.666666666672</v>
      </c>
      <c r="E49" s="34">
        <v>6776</v>
      </c>
      <c r="F49" s="28">
        <f>E49/D49*100</f>
        <v>17.953632148377121</v>
      </c>
      <c r="G49" s="40">
        <f t="shared" si="5"/>
        <v>-30965.666666666672</v>
      </c>
      <c r="H49" s="40"/>
    </row>
    <row r="50" spans="1:8">
      <c r="A50" s="117" t="s">
        <v>59</v>
      </c>
      <c r="B50" s="118"/>
      <c r="C50" s="34">
        <v>8400</v>
      </c>
      <c r="D50" s="34">
        <f t="shared" si="4"/>
        <v>4900</v>
      </c>
      <c r="E50" s="34">
        <v>6183</v>
      </c>
      <c r="F50" s="28">
        <f>SUM(E50/D50*100)</f>
        <v>126.18367346938774</v>
      </c>
      <c r="G50" s="40">
        <f t="shared" si="5"/>
        <v>1283</v>
      </c>
      <c r="H50" s="40"/>
    </row>
    <row r="51" spans="1:8" ht="12.75" customHeight="1">
      <c r="A51" s="117" t="s">
        <v>60</v>
      </c>
      <c r="B51" s="118"/>
      <c r="C51" s="34">
        <v>195700</v>
      </c>
      <c r="D51" s="34">
        <f t="shared" si="4"/>
        <v>114158.33333333334</v>
      </c>
      <c r="E51" s="34">
        <v>18942</v>
      </c>
      <c r="F51" s="28">
        <f>SUM(E51/D51*100)</f>
        <v>16.592743995912109</v>
      </c>
      <c r="G51" s="40">
        <f t="shared" si="5"/>
        <v>-95216.333333333343</v>
      </c>
      <c r="H51" s="40"/>
    </row>
    <row r="52" spans="1:8" ht="12.75" customHeight="1">
      <c r="A52" s="117" t="s">
        <v>61</v>
      </c>
      <c r="B52" s="118"/>
      <c r="C52" s="34">
        <v>4000</v>
      </c>
      <c r="D52" s="34">
        <f t="shared" si="4"/>
        <v>2333.333333333333</v>
      </c>
      <c r="E52" s="34">
        <v>400</v>
      </c>
      <c r="F52" s="28">
        <f>SUM(E52/D52*100)</f>
        <v>17.142857142857146</v>
      </c>
      <c r="G52" s="40">
        <f t="shared" si="5"/>
        <v>-1933.333333333333</v>
      </c>
      <c r="H52" s="40"/>
    </row>
    <row r="53" spans="1:8" ht="12.75" customHeight="1">
      <c r="A53" s="117" t="s">
        <v>72</v>
      </c>
      <c r="B53" s="118"/>
      <c r="C53" s="34">
        <v>10000</v>
      </c>
      <c r="D53" s="34">
        <f t="shared" si="4"/>
        <v>5833.3333333333339</v>
      </c>
      <c r="E53" s="34">
        <v>0</v>
      </c>
      <c r="F53" s="34"/>
      <c r="G53" s="40">
        <f t="shared" ref="G53" si="6">SUM(E53-D53)</f>
        <v>-5833.3333333333339</v>
      </c>
      <c r="H53" s="40"/>
    </row>
    <row r="54" spans="1:8" ht="12.75" customHeight="1">
      <c r="A54" s="117" t="s">
        <v>62</v>
      </c>
      <c r="B54" s="118"/>
      <c r="C54" s="34">
        <v>6150</v>
      </c>
      <c r="D54" s="34">
        <f t="shared" si="4"/>
        <v>3587.5</v>
      </c>
      <c r="E54" s="34">
        <v>0</v>
      </c>
      <c r="F54" s="34"/>
      <c r="G54" s="40">
        <f t="shared" si="5"/>
        <v>-3587.5</v>
      </c>
      <c r="H54" s="40"/>
    </row>
    <row r="55" spans="1:8">
      <c r="A55" s="117" t="s">
        <v>63</v>
      </c>
      <c r="B55" s="118"/>
      <c r="C55" s="34">
        <f>SUM(C47:C54)</f>
        <v>328150</v>
      </c>
      <c r="D55" s="34">
        <f>SUM(D47:D54)</f>
        <v>191420.83333333337</v>
      </c>
      <c r="E55" s="34">
        <f>SUM(E47:E54)</f>
        <v>56741</v>
      </c>
      <c r="F55" s="44">
        <f>SUM(E55/D55*100)</f>
        <v>29.642019111469054</v>
      </c>
      <c r="G55" s="40">
        <f t="shared" si="5"/>
        <v>-134679.83333333337</v>
      </c>
      <c r="H55" s="40"/>
    </row>
    <row r="56" spans="1:8">
      <c r="A56" s="45" t="s">
        <v>64</v>
      </c>
      <c r="B56" s="46"/>
      <c r="C56" s="34">
        <f>SUM(C39,C55,C41,C42,C43,C44,C40,C46,C45)</f>
        <v>3903350</v>
      </c>
      <c r="D56" s="34">
        <f>SUM(D39+D40+D41+D42+D43+D55+D44+D45+D46)</f>
        <v>2276954.166666667</v>
      </c>
      <c r="E56" s="34">
        <f>SUM(E39+E40+E41+E42+E43+E55+E44+E45+E46)</f>
        <v>1853158</v>
      </c>
      <c r="F56" s="34">
        <f>E56/D56*100</f>
        <v>81.387584657135164</v>
      </c>
      <c r="G56" s="40">
        <f t="shared" si="5"/>
        <v>-423796.16666666698</v>
      </c>
      <c r="H56" s="40"/>
    </row>
    <row r="58" spans="1:8" ht="12.75" customHeight="1"/>
    <row r="59" spans="1:8">
      <c r="B59" t="s">
        <v>88</v>
      </c>
      <c r="C59" s="91">
        <v>419738.12</v>
      </c>
    </row>
    <row r="60" spans="1:8">
      <c r="B60" t="s">
        <v>89</v>
      </c>
      <c r="C60" s="91"/>
    </row>
    <row r="61" spans="1:8">
      <c r="B61" t="s">
        <v>90</v>
      </c>
      <c r="C61" s="91">
        <v>24553.45</v>
      </c>
    </row>
    <row r="62" spans="1:8">
      <c r="B62" t="s">
        <v>91</v>
      </c>
      <c r="C62" s="91">
        <v>178873.24</v>
      </c>
    </row>
    <row r="63" spans="1:8">
      <c r="B63" t="s">
        <v>92</v>
      </c>
      <c r="C63" s="91">
        <v>216311.43</v>
      </c>
    </row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3"/>
  <sheetViews>
    <sheetView workbookViewId="0">
      <selection activeCell="C64" sqref="C6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9" t="s">
        <v>1</v>
      </c>
      <c r="C4" s="119"/>
      <c r="D4" s="119"/>
      <c r="E4" s="119"/>
      <c r="F4" s="119"/>
      <c r="G4" s="119"/>
      <c r="H4" s="119"/>
    </row>
    <row r="5" spans="1:14">
      <c r="B5" s="119" t="s">
        <v>2</v>
      </c>
      <c r="C5" s="119"/>
      <c r="D5" s="119"/>
      <c r="E5" s="119"/>
      <c r="F5" s="119"/>
    </row>
    <row r="6" spans="1:14">
      <c r="C6" s="120" t="s">
        <v>95</v>
      </c>
      <c r="D6" s="120"/>
      <c r="E6" s="120"/>
      <c r="F6" s="120"/>
    </row>
    <row r="7" spans="1:14">
      <c r="A7" s="2"/>
      <c r="B7" s="2"/>
    </row>
    <row r="8" spans="1:14" ht="45.75" customHeight="1">
      <c r="A8" s="121" t="s">
        <v>3</v>
      </c>
      <c r="B8" s="122"/>
      <c r="C8" s="94" t="s">
        <v>4</v>
      </c>
      <c r="D8" s="4" t="s">
        <v>70</v>
      </c>
      <c r="E8" s="4" t="s">
        <v>96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999100</v>
      </c>
      <c r="E9" s="9">
        <f>SUM(D9/12*9)</f>
        <v>749325</v>
      </c>
      <c r="F9" s="9">
        <v>599831.57999999996</v>
      </c>
      <c r="G9" s="10">
        <f>F9/E9*100</f>
        <v>80.049588629766788</v>
      </c>
      <c r="H9" s="11">
        <f t="shared" ref="H9:H36" si="0">E9-F9</f>
        <v>149493.42000000004</v>
      </c>
    </row>
    <row r="10" spans="1:14">
      <c r="A10" s="97" t="s">
        <v>8</v>
      </c>
      <c r="B10" s="98"/>
      <c r="C10" s="8">
        <v>213</v>
      </c>
      <c r="D10" s="9">
        <v>301700</v>
      </c>
      <c r="E10" s="9">
        <f t="shared" ref="E10:E34" si="1">SUM(D10/12*9)</f>
        <v>226275</v>
      </c>
      <c r="F10" s="9">
        <v>164256.35999999999</v>
      </c>
      <c r="G10" s="10">
        <f>F10/E10*100</f>
        <v>72.591474975140855</v>
      </c>
      <c r="H10" s="11">
        <f t="shared" si="0"/>
        <v>62018.640000000014</v>
      </c>
    </row>
    <row r="11" spans="1:14">
      <c r="A11" s="97" t="s">
        <v>9</v>
      </c>
      <c r="B11" s="98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38400</v>
      </c>
      <c r="E12" s="9">
        <f t="shared" si="1"/>
        <v>28800</v>
      </c>
      <c r="F12" s="17">
        <v>22347.96</v>
      </c>
      <c r="G12" s="10">
        <f>F12/E12*100</f>
        <v>77.59708333333333</v>
      </c>
      <c r="H12" s="11">
        <f t="shared" si="0"/>
        <v>6452.0400000000009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3500</v>
      </c>
      <c r="E14" s="9">
        <f t="shared" si="1"/>
        <v>2625</v>
      </c>
      <c r="F14" s="9">
        <v>1650</v>
      </c>
      <c r="G14" s="10">
        <f>F14/E14*100</f>
        <v>62.857142857142854</v>
      </c>
      <c r="H14" s="11">
        <f>E14-F14</f>
        <v>975</v>
      </c>
    </row>
    <row r="15" spans="1:14">
      <c r="A15" s="97" t="s">
        <v>15</v>
      </c>
      <c r="B15" s="98"/>
      <c r="C15" s="19" t="s">
        <v>16</v>
      </c>
      <c r="D15" s="9">
        <v>48517.599999999999</v>
      </c>
      <c r="E15" s="9">
        <f t="shared" si="1"/>
        <v>36388.199999999997</v>
      </c>
      <c r="F15" s="9">
        <v>23900</v>
      </c>
      <c r="G15" s="10">
        <f t="shared" ref="G15:G20" si="2">F15/E15*100</f>
        <v>65.680632732589146</v>
      </c>
      <c r="H15" s="11">
        <f t="shared" si="0"/>
        <v>12488.199999999997</v>
      </c>
    </row>
    <row r="16" spans="1:14">
      <c r="A16" s="14" t="s">
        <v>17</v>
      </c>
      <c r="B16" s="15"/>
      <c r="C16" s="19" t="s">
        <v>18</v>
      </c>
      <c r="D16" s="9">
        <v>182000</v>
      </c>
      <c r="E16" s="9">
        <f t="shared" si="1"/>
        <v>136500</v>
      </c>
      <c r="F16" s="9">
        <v>93864</v>
      </c>
      <c r="G16" s="10">
        <f t="shared" si="2"/>
        <v>68.764835164835176</v>
      </c>
      <c r="H16" s="11">
        <f>E16-F16</f>
        <v>42636</v>
      </c>
    </row>
    <row r="17" spans="1:8">
      <c r="A17" s="14" t="s">
        <v>65</v>
      </c>
      <c r="B17" s="15"/>
      <c r="C17" s="19" t="s">
        <v>66</v>
      </c>
      <c r="D17" s="9">
        <v>1000</v>
      </c>
      <c r="E17" s="9">
        <f t="shared" si="1"/>
        <v>750</v>
      </c>
      <c r="F17" s="9">
        <v>332.32</v>
      </c>
      <c r="G17" s="10">
        <f t="shared" si="2"/>
        <v>44.309333333333335</v>
      </c>
      <c r="H17" s="11">
        <f>E17-F17</f>
        <v>417.68</v>
      </c>
    </row>
    <row r="18" spans="1:8">
      <c r="A18" s="21" t="s">
        <v>19</v>
      </c>
      <c r="B18" s="22"/>
      <c r="C18" s="23">
        <v>225</v>
      </c>
      <c r="D18" s="24">
        <v>10164</v>
      </c>
      <c r="E18" s="9">
        <f t="shared" si="1"/>
        <v>7623</v>
      </c>
      <c r="F18" s="24">
        <v>0</v>
      </c>
      <c r="G18" s="10">
        <f t="shared" si="2"/>
        <v>0</v>
      </c>
      <c r="H18" s="11">
        <f>E18-F18</f>
        <v>7623</v>
      </c>
    </row>
    <row r="19" spans="1:8">
      <c r="A19" s="21" t="s">
        <v>20</v>
      </c>
      <c r="B19" s="22"/>
      <c r="C19" s="23">
        <v>226</v>
      </c>
      <c r="D19" s="106">
        <v>9700</v>
      </c>
      <c r="E19" s="107">
        <f t="shared" si="1"/>
        <v>7275</v>
      </c>
      <c r="F19" s="106">
        <v>8708.68</v>
      </c>
      <c r="G19" s="108">
        <f t="shared" si="2"/>
        <v>119.70694158075601</v>
      </c>
      <c r="H19" s="109">
        <f t="shared" si="0"/>
        <v>-1433.6800000000003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1"/>
        <v>3750</v>
      </c>
      <c r="F20" s="9">
        <v>0</v>
      </c>
      <c r="G20" s="10">
        <f t="shared" si="2"/>
        <v>0</v>
      </c>
      <c r="H20" s="11">
        <f>E20-F20</f>
        <v>3750</v>
      </c>
    </row>
    <row r="21" spans="1:8">
      <c r="A21" s="97" t="s">
        <v>22</v>
      </c>
      <c r="B21" s="98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23" t="s">
        <v>23</v>
      </c>
      <c r="B22" s="124"/>
      <c r="C22" s="25" t="s">
        <v>24</v>
      </c>
      <c r="D22" s="26">
        <v>114498.4</v>
      </c>
      <c r="E22" s="9">
        <f t="shared" si="1"/>
        <v>85873.799999999988</v>
      </c>
      <c r="F22" s="26">
        <v>104183.65</v>
      </c>
      <c r="G22" s="10">
        <f>SUM(F22/E22*100)</f>
        <v>121.32181177495349</v>
      </c>
      <c r="H22" s="11">
        <f t="shared" si="0"/>
        <v>-18309.850000000006</v>
      </c>
    </row>
    <row r="23" spans="1:8">
      <c r="A23" s="6" t="s">
        <v>25</v>
      </c>
      <c r="B23" s="7"/>
      <c r="C23" s="25">
        <v>346</v>
      </c>
      <c r="D23" s="26">
        <v>7650</v>
      </c>
      <c r="E23" s="9">
        <f t="shared" si="1"/>
        <v>5737.5</v>
      </c>
      <c r="F23" s="26">
        <v>7650</v>
      </c>
      <c r="G23" s="10">
        <f>F23/E23*100</f>
        <v>133.33333333333331</v>
      </c>
      <c r="H23" s="11">
        <f t="shared" si="0"/>
        <v>-1912.5</v>
      </c>
    </row>
    <row r="24" spans="1:8" ht="12" customHeight="1">
      <c r="A24" s="123" t="s">
        <v>26</v>
      </c>
      <c r="B24" s="124"/>
      <c r="C24" s="25">
        <v>291</v>
      </c>
      <c r="D24" s="26">
        <v>20170</v>
      </c>
      <c r="E24" s="9">
        <f t="shared" si="1"/>
        <v>15127.5</v>
      </c>
      <c r="F24" s="26">
        <v>11633</v>
      </c>
      <c r="G24" s="10">
        <f>SUM(F24/E24*100)</f>
        <v>76.899686002313672</v>
      </c>
      <c r="H24" s="11">
        <f>E24-F24</f>
        <v>3494.5</v>
      </c>
    </row>
    <row r="25" spans="1:8">
      <c r="A25" s="21" t="s">
        <v>27</v>
      </c>
      <c r="B25" s="22"/>
      <c r="C25" s="27" t="s">
        <v>28</v>
      </c>
      <c r="D25" s="28">
        <v>1500</v>
      </c>
      <c r="E25" s="9">
        <f t="shared" si="1"/>
        <v>1125</v>
      </c>
      <c r="F25" s="28">
        <v>1500</v>
      </c>
      <c r="G25" s="10"/>
      <c r="H25" s="11">
        <f>E25-F25</f>
        <v>-375</v>
      </c>
    </row>
    <row r="26" spans="1:8">
      <c r="A26" s="21" t="s">
        <v>78</v>
      </c>
      <c r="B26" s="22"/>
      <c r="C26" s="27" t="s">
        <v>79</v>
      </c>
      <c r="D26" s="28">
        <v>917364</v>
      </c>
      <c r="E26" s="9">
        <f t="shared" si="1"/>
        <v>688023</v>
      </c>
      <c r="F26" s="28">
        <v>39214</v>
      </c>
      <c r="G26" s="10">
        <f>F26/E26*100</f>
        <v>5.6995187660877615</v>
      </c>
      <c r="H26" s="11">
        <f>E26-F26</f>
        <v>648809</v>
      </c>
    </row>
    <row r="27" spans="1:8">
      <c r="A27" s="21" t="s">
        <v>29</v>
      </c>
      <c r="B27" s="22"/>
      <c r="C27" s="27" t="s">
        <v>30</v>
      </c>
      <c r="D27" s="28">
        <v>94300</v>
      </c>
      <c r="E27" s="9">
        <f t="shared" si="1"/>
        <v>70725</v>
      </c>
      <c r="F27" s="28">
        <v>52767.47</v>
      </c>
      <c r="G27" s="10">
        <f>F27/E27*100</f>
        <v>74.609360197949798</v>
      </c>
      <c r="H27" s="11">
        <f t="shared" si="0"/>
        <v>17957.53</v>
      </c>
    </row>
    <row r="28" spans="1:8">
      <c r="A28" s="125" t="s">
        <v>31</v>
      </c>
      <c r="B28" s="126"/>
      <c r="C28" s="27" t="s">
        <v>32</v>
      </c>
      <c r="D28" s="28">
        <v>3500</v>
      </c>
      <c r="E28" s="9">
        <f t="shared" si="1"/>
        <v>2625</v>
      </c>
      <c r="F28" s="28">
        <v>3500</v>
      </c>
      <c r="G28" s="10">
        <v>0</v>
      </c>
      <c r="H28" s="11">
        <f t="shared" si="0"/>
        <v>-875</v>
      </c>
    </row>
    <row r="29" spans="1:8">
      <c r="A29" s="97" t="s">
        <v>33</v>
      </c>
      <c r="B29" s="98"/>
      <c r="C29" s="29" t="s">
        <v>34</v>
      </c>
      <c r="D29" s="9">
        <v>6000</v>
      </c>
      <c r="E29" s="9">
        <f t="shared" si="1"/>
        <v>4500</v>
      </c>
      <c r="F29" s="9"/>
      <c r="G29" s="10">
        <f>SUM(F29/E29*100)</f>
        <v>0</v>
      </c>
      <c r="H29" s="11">
        <f>E29-F29</f>
        <v>4500</v>
      </c>
    </row>
    <row r="30" spans="1:8">
      <c r="A30" s="97" t="s">
        <v>35</v>
      </c>
      <c r="B30" s="98"/>
      <c r="C30" s="29" t="s">
        <v>36</v>
      </c>
      <c r="D30" s="9">
        <v>406000</v>
      </c>
      <c r="E30" s="9">
        <f t="shared" si="1"/>
        <v>304500</v>
      </c>
      <c r="F30" s="9">
        <v>210828.74</v>
      </c>
      <c r="G30" s="10">
        <f>SUM(F30/E30*100)</f>
        <v>69.237681444991779</v>
      </c>
      <c r="H30" s="11">
        <f>E30-F30</f>
        <v>93671.260000000009</v>
      </c>
    </row>
    <row r="31" spans="1:8">
      <c r="A31" s="97" t="s">
        <v>33</v>
      </c>
      <c r="B31" s="98"/>
      <c r="C31" s="29" t="s">
        <v>37</v>
      </c>
      <c r="D31" s="9">
        <v>0</v>
      </c>
      <c r="E31" s="9">
        <f t="shared" si="1"/>
        <v>0</v>
      </c>
      <c r="F31" s="9"/>
      <c r="G31" s="10"/>
      <c r="H31" s="11">
        <f>E31-F31</f>
        <v>0</v>
      </c>
    </row>
    <row r="32" spans="1:8">
      <c r="A32" s="97" t="s">
        <v>38</v>
      </c>
      <c r="B32" s="98"/>
      <c r="C32" s="29" t="s">
        <v>39</v>
      </c>
      <c r="D32" s="9">
        <v>551451</v>
      </c>
      <c r="E32" s="9">
        <f t="shared" si="1"/>
        <v>413588.25</v>
      </c>
      <c r="F32" s="9">
        <v>244296.76</v>
      </c>
      <c r="G32" s="10">
        <f>SUM(F32/E32*100)</f>
        <v>59.067625833180706</v>
      </c>
      <c r="H32" s="11">
        <f t="shared" si="0"/>
        <v>169291.49</v>
      </c>
    </row>
    <row r="33" spans="1:8">
      <c r="A33" s="97" t="s">
        <v>40</v>
      </c>
      <c r="B33" s="98"/>
      <c r="C33" s="29" t="s">
        <v>41</v>
      </c>
      <c r="D33" s="9">
        <v>281262</v>
      </c>
      <c r="E33" s="9">
        <f t="shared" si="1"/>
        <v>210946.5</v>
      </c>
      <c r="F33" s="9">
        <v>264462</v>
      </c>
      <c r="G33" s="10">
        <f>SUM(F33/E33*100)</f>
        <v>125.36922869068698</v>
      </c>
      <c r="H33" s="11">
        <f>E33-F33</f>
        <v>-53515.5</v>
      </c>
    </row>
    <row r="34" spans="1:8" ht="12.75" customHeight="1">
      <c r="A34" s="95" t="s">
        <v>42</v>
      </c>
      <c r="B34" s="96"/>
      <c r="C34" s="23"/>
      <c r="D34" s="28">
        <f>SUM(D9:D33)</f>
        <v>4002777</v>
      </c>
      <c r="E34" s="9">
        <f t="shared" si="1"/>
        <v>3002082.75</v>
      </c>
      <c r="F34" s="28">
        <f>SUM(F9:F33)</f>
        <v>1854926.5199999998</v>
      </c>
      <c r="G34" s="10">
        <f>F34/E34*100</f>
        <v>61.787987689546519</v>
      </c>
      <c r="H34" s="11">
        <f t="shared" si="0"/>
        <v>1147156.2300000002</v>
      </c>
    </row>
    <row r="35" spans="1:8">
      <c r="A35" s="92" t="s">
        <v>43</v>
      </c>
      <c r="B35" s="93"/>
      <c r="C35" s="8"/>
      <c r="D35" s="34">
        <v>647000</v>
      </c>
      <c r="E35" s="9">
        <f>SUM(D35/12*9)</f>
        <v>485250</v>
      </c>
      <c r="F35" s="34">
        <v>428844.94</v>
      </c>
      <c r="G35" s="10">
        <f>F35/E35*100</f>
        <v>88.376082431736208</v>
      </c>
      <c r="H35" s="11">
        <f t="shared" si="0"/>
        <v>56405.06</v>
      </c>
    </row>
    <row r="36" spans="1:8">
      <c r="A36" s="117" t="s">
        <v>44</v>
      </c>
      <c r="B36" s="118"/>
      <c r="C36" s="35"/>
      <c r="D36" s="36">
        <v>1094400</v>
      </c>
      <c r="E36" s="9">
        <f>SUM(D36/12*9)</f>
        <v>820800</v>
      </c>
      <c r="F36" s="36">
        <v>609512.74</v>
      </c>
      <c r="G36" s="10">
        <f>F36/E36*100</f>
        <v>74.258374756335272</v>
      </c>
      <c r="H36" s="37">
        <f t="shared" si="0"/>
        <v>211287.26</v>
      </c>
    </row>
    <row r="38" spans="1:8" ht="27" customHeight="1">
      <c r="A38" s="121" t="s">
        <v>45</v>
      </c>
      <c r="B38" s="122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1574900</v>
      </c>
      <c r="D39" s="34">
        <f>SUM(C39/12*9)</f>
        <v>1181175</v>
      </c>
      <c r="E39" s="28">
        <v>1181175</v>
      </c>
      <c r="F39" s="28">
        <f t="shared" ref="F39:F43" si="3">SUM(E39/D39*100)</f>
        <v>100</v>
      </c>
      <c r="G39" s="40">
        <f>E39-D39</f>
        <v>0</v>
      </c>
      <c r="H39" s="41"/>
    </row>
    <row r="40" spans="1:8" ht="12.75" customHeight="1">
      <c r="A40" s="117" t="s">
        <v>77</v>
      </c>
      <c r="B40" s="118"/>
      <c r="C40" s="28">
        <v>640000</v>
      </c>
      <c r="D40" s="34">
        <f t="shared" ref="D40:D56" si="4">SUM(C40/12*9)</f>
        <v>480000</v>
      </c>
      <c r="E40" s="28">
        <v>0</v>
      </c>
      <c r="F40" s="28"/>
      <c r="G40" s="40">
        <f>SUM(E40-D40)</f>
        <v>-480000</v>
      </c>
      <c r="H40" s="41"/>
    </row>
    <row r="41" spans="1:8" ht="12.75" customHeight="1">
      <c r="A41" s="117" t="s">
        <v>51</v>
      </c>
      <c r="B41" s="118"/>
      <c r="C41" s="28">
        <v>94300</v>
      </c>
      <c r="D41" s="34">
        <f t="shared" si="4"/>
        <v>70725</v>
      </c>
      <c r="E41" s="28">
        <v>70725</v>
      </c>
      <c r="F41" s="28">
        <f t="shared" si="3"/>
        <v>100</v>
      </c>
      <c r="G41" s="40">
        <f t="shared" ref="G41:G56" si="5">SUM(E41-D41)</f>
        <v>0</v>
      </c>
      <c r="H41" s="41"/>
    </row>
    <row r="42" spans="1:8" ht="12.75" customHeight="1">
      <c r="A42" s="117" t="s">
        <v>52</v>
      </c>
      <c r="B42" s="118"/>
      <c r="C42" s="28">
        <v>406000</v>
      </c>
      <c r="D42" s="34">
        <f t="shared" si="4"/>
        <v>304500</v>
      </c>
      <c r="E42" s="28">
        <v>406000</v>
      </c>
      <c r="F42" s="28">
        <f t="shared" si="3"/>
        <v>133.33333333333331</v>
      </c>
      <c r="G42" s="40">
        <f>SUM(E42-D42)</f>
        <v>101500</v>
      </c>
      <c r="H42" s="41"/>
    </row>
    <row r="43" spans="1:8" ht="12.75" customHeight="1">
      <c r="A43" s="117" t="s">
        <v>53</v>
      </c>
      <c r="B43" s="118"/>
      <c r="C43" s="28">
        <v>700000</v>
      </c>
      <c r="D43" s="34">
        <f t="shared" si="4"/>
        <v>525000</v>
      </c>
      <c r="E43" s="28">
        <v>525000</v>
      </c>
      <c r="F43" s="28">
        <f t="shared" si="3"/>
        <v>100</v>
      </c>
      <c r="G43" s="40">
        <f t="shared" si="5"/>
        <v>0</v>
      </c>
      <c r="H43" s="41"/>
    </row>
    <row r="44" spans="1:8" ht="12.75" customHeight="1">
      <c r="A44" s="117" t="s">
        <v>86</v>
      </c>
      <c r="B44" s="118"/>
      <c r="C44" s="28">
        <v>67000</v>
      </c>
      <c r="D44" s="34">
        <f t="shared" si="4"/>
        <v>50250</v>
      </c>
      <c r="E44" s="28">
        <v>67386.03</v>
      </c>
      <c r="F44" s="28"/>
      <c r="G44" s="40">
        <f>SUM(E44-D44)</f>
        <v>17136.03</v>
      </c>
      <c r="H44" s="41"/>
    </row>
    <row r="45" spans="1:8" ht="12.75" customHeight="1">
      <c r="A45" s="117" t="s">
        <v>87</v>
      </c>
      <c r="B45" s="118"/>
      <c r="C45" s="28">
        <v>93000</v>
      </c>
      <c r="D45" s="34">
        <f t="shared" si="4"/>
        <v>69750</v>
      </c>
      <c r="E45" s="28">
        <v>93000</v>
      </c>
      <c r="F45" s="28"/>
      <c r="G45" s="40">
        <f>SUM(E45-D45)</f>
        <v>23250</v>
      </c>
      <c r="H45" s="41"/>
    </row>
    <row r="46" spans="1:8" ht="12.75" customHeight="1">
      <c r="A46" s="117"/>
      <c r="B46" s="118"/>
      <c r="C46" s="28">
        <v>0</v>
      </c>
      <c r="D46" s="34">
        <f t="shared" si="4"/>
        <v>0</v>
      </c>
      <c r="E46" s="28">
        <v>0</v>
      </c>
      <c r="F46" s="28"/>
      <c r="G46" s="40">
        <f>SUM(E46-D46)</f>
        <v>0</v>
      </c>
      <c r="H46" s="41"/>
    </row>
    <row r="47" spans="1:8">
      <c r="A47" s="92" t="s">
        <v>56</v>
      </c>
      <c r="B47" s="42"/>
      <c r="C47" s="34">
        <v>32200</v>
      </c>
      <c r="D47" s="34">
        <f t="shared" si="4"/>
        <v>24150</v>
      </c>
      <c r="E47" s="34">
        <v>17237.189999999999</v>
      </c>
      <c r="F47" s="28">
        <f>E47/D47*100</f>
        <v>71.375527950310556</v>
      </c>
      <c r="G47" s="40">
        <f t="shared" si="5"/>
        <v>-6912.8100000000013</v>
      </c>
      <c r="H47" s="40"/>
    </row>
    <row r="48" spans="1:8" ht="12.75" customHeight="1">
      <c r="A48" s="43" t="s">
        <v>57</v>
      </c>
      <c r="B48" s="43"/>
      <c r="C48" s="34">
        <v>7000</v>
      </c>
      <c r="D48" s="34">
        <f t="shared" si="4"/>
        <v>5250</v>
      </c>
      <c r="E48" s="34">
        <v>10643.41</v>
      </c>
      <c r="F48" s="28">
        <f>E48/D48*100</f>
        <v>202.73161904761903</v>
      </c>
      <c r="G48" s="40">
        <f t="shared" si="5"/>
        <v>5393.41</v>
      </c>
      <c r="H48" s="40"/>
    </row>
    <row r="49" spans="1:8" ht="12.75" customHeight="1">
      <c r="A49" s="117" t="s">
        <v>58</v>
      </c>
      <c r="B49" s="118"/>
      <c r="C49" s="34">
        <v>64700</v>
      </c>
      <c r="D49" s="34">
        <f t="shared" si="4"/>
        <v>48525</v>
      </c>
      <c r="E49" s="34">
        <v>9340.99</v>
      </c>
      <c r="F49" s="28">
        <f>E49/D49*100</f>
        <v>19.249850592478104</v>
      </c>
      <c r="G49" s="40">
        <f t="shared" si="5"/>
        <v>-39184.01</v>
      </c>
      <c r="H49" s="40"/>
    </row>
    <row r="50" spans="1:8">
      <c r="A50" s="117" t="s">
        <v>59</v>
      </c>
      <c r="B50" s="118"/>
      <c r="C50" s="34">
        <v>8400</v>
      </c>
      <c r="D50" s="34">
        <f t="shared" si="4"/>
        <v>6300</v>
      </c>
      <c r="E50" s="34">
        <v>6937</v>
      </c>
      <c r="F50" s="28">
        <f>SUM(E50/D50*100)</f>
        <v>110.11111111111111</v>
      </c>
      <c r="G50" s="40">
        <f t="shared" si="5"/>
        <v>637</v>
      </c>
      <c r="H50" s="40"/>
    </row>
    <row r="51" spans="1:8" ht="12.75" customHeight="1">
      <c r="A51" s="117" t="s">
        <v>60</v>
      </c>
      <c r="B51" s="118"/>
      <c r="C51" s="34">
        <v>195700</v>
      </c>
      <c r="D51" s="34">
        <f t="shared" si="4"/>
        <v>146775</v>
      </c>
      <c r="E51" s="34">
        <v>32233.72</v>
      </c>
      <c r="F51" s="28">
        <f>SUM(E51/D51*100)</f>
        <v>21.961314937830011</v>
      </c>
      <c r="G51" s="40">
        <f t="shared" si="5"/>
        <v>-114541.28</v>
      </c>
      <c r="H51" s="40"/>
    </row>
    <row r="52" spans="1:8" ht="12.75" customHeight="1">
      <c r="A52" s="117" t="s">
        <v>61</v>
      </c>
      <c r="B52" s="118"/>
      <c r="C52" s="34">
        <v>4000</v>
      </c>
      <c r="D52" s="34">
        <f t="shared" si="4"/>
        <v>3000</v>
      </c>
      <c r="E52" s="34">
        <v>600</v>
      </c>
      <c r="F52" s="28">
        <f>SUM(E52/D52*100)</f>
        <v>20</v>
      </c>
      <c r="G52" s="40">
        <f t="shared" si="5"/>
        <v>-2400</v>
      </c>
      <c r="H52" s="40"/>
    </row>
    <row r="53" spans="1:8" ht="12.75" customHeight="1">
      <c r="A53" s="117" t="s">
        <v>72</v>
      </c>
      <c r="B53" s="118"/>
      <c r="C53" s="34">
        <v>10000</v>
      </c>
      <c r="D53" s="34">
        <f t="shared" si="4"/>
        <v>7500</v>
      </c>
      <c r="E53" s="34">
        <v>0</v>
      </c>
      <c r="F53" s="34"/>
      <c r="G53" s="40">
        <f t="shared" ref="G53" si="6">SUM(E53-D53)</f>
        <v>-7500</v>
      </c>
      <c r="H53" s="40"/>
    </row>
    <row r="54" spans="1:8" ht="12.75" customHeight="1">
      <c r="A54" s="117" t="s">
        <v>62</v>
      </c>
      <c r="B54" s="118"/>
      <c r="C54" s="34">
        <v>6150</v>
      </c>
      <c r="D54" s="34">
        <f t="shared" si="4"/>
        <v>4612.5</v>
      </c>
      <c r="E54" s="34">
        <v>0</v>
      </c>
      <c r="F54" s="34"/>
      <c r="G54" s="40">
        <f t="shared" si="5"/>
        <v>-4612.5</v>
      </c>
      <c r="H54" s="40"/>
    </row>
    <row r="55" spans="1:8">
      <c r="A55" s="117" t="s">
        <v>63</v>
      </c>
      <c r="B55" s="118"/>
      <c r="C55" s="34">
        <f>SUM(C47:C54)</f>
        <v>328150</v>
      </c>
      <c r="D55" s="34">
        <f t="shared" si="4"/>
        <v>246112.5</v>
      </c>
      <c r="E55" s="34">
        <f>SUM(E47:E54)</f>
        <v>76992.31</v>
      </c>
      <c r="F55" s="44">
        <f>SUM(E55/D55*100)</f>
        <v>31.283380567829749</v>
      </c>
      <c r="G55" s="40">
        <f t="shared" si="5"/>
        <v>-169120.19</v>
      </c>
      <c r="H55" s="40"/>
    </row>
    <row r="56" spans="1:8">
      <c r="A56" s="45" t="s">
        <v>64</v>
      </c>
      <c r="B56" s="46"/>
      <c r="C56" s="34">
        <f>SUM(C39,C55,C41,C42,C43,C44,C40,C46,C45)</f>
        <v>3903350</v>
      </c>
      <c r="D56" s="34">
        <f t="shared" si="4"/>
        <v>2927512.5</v>
      </c>
      <c r="E56" s="34">
        <f>SUM(E39+E40+E41+E42+E43+E55+E44+E45+E46)</f>
        <v>2420278.34</v>
      </c>
      <c r="F56" s="34">
        <f>E56/D56*100</f>
        <v>82.673544177864315</v>
      </c>
      <c r="G56" s="40">
        <f t="shared" si="5"/>
        <v>-507234.16000000015</v>
      </c>
      <c r="H56" s="40"/>
    </row>
    <row r="58" spans="1:8" ht="12.75" customHeight="1"/>
    <row r="59" spans="1:8">
      <c r="B59" t="s">
        <v>88</v>
      </c>
      <c r="C59" s="91">
        <v>664778.61</v>
      </c>
    </row>
    <row r="60" spans="1:8">
      <c r="B60" t="s">
        <v>89</v>
      </c>
      <c r="C60" s="91"/>
    </row>
    <row r="61" spans="1:8">
      <c r="B61" t="s">
        <v>90</v>
      </c>
      <c r="C61" s="91">
        <v>17957.73</v>
      </c>
    </row>
    <row r="62" spans="1:8">
      <c r="B62" t="s">
        <v>91</v>
      </c>
      <c r="C62" s="91">
        <v>131665.24</v>
      </c>
    </row>
    <row r="63" spans="1:8">
      <c r="B63" t="s">
        <v>92</v>
      </c>
      <c r="C63" s="91">
        <f>C59-C61-C62</f>
        <v>515155.64</v>
      </c>
    </row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3"/>
  <sheetViews>
    <sheetView topLeftCell="A37" workbookViewId="0">
      <selection activeCell="E63" sqref="E63"/>
    </sheetView>
  </sheetViews>
  <sheetFormatPr defaultRowHeight="12.75"/>
  <cols>
    <col min="2" max="2" width="13.140625" customWidth="1"/>
    <col min="3" max="3" width="13.28515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9" t="s">
        <v>1</v>
      </c>
      <c r="C4" s="119"/>
      <c r="D4" s="119"/>
      <c r="E4" s="119"/>
      <c r="F4" s="119"/>
      <c r="G4" s="119"/>
      <c r="H4" s="119"/>
    </row>
    <row r="5" spans="1:14">
      <c r="B5" s="119" t="s">
        <v>2</v>
      </c>
      <c r="C5" s="119"/>
      <c r="D5" s="119"/>
      <c r="E5" s="119"/>
      <c r="F5" s="119"/>
    </row>
    <row r="6" spans="1:14">
      <c r="C6" s="120" t="s">
        <v>97</v>
      </c>
      <c r="D6" s="120"/>
      <c r="E6" s="120"/>
      <c r="F6" s="120"/>
    </row>
    <row r="7" spans="1:14">
      <c r="A7" s="2"/>
      <c r="B7" s="2"/>
    </row>
    <row r="8" spans="1:14" ht="45.75" customHeight="1">
      <c r="A8" s="121" t="s">
        <v>3</v>
      </c>
      <c r="B8" s="122"/>
      <c r="C8" s="101" t="s">
        <v>4</v>
      </c>
      <c r="D8" s="4" t="s">
        <v>70</v>
      </c>
      <c r="E8" s="4" t="s">
        <v>98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999100</v>
      </c>
      <c r="E9" s="9">
        <f>SUM(D9/12*10)</f>
        <v>832583.33333333326</v>
      </c>
      <c r="F9" s="9">
        <v>770761</v>
      </c>
      <c r="G9" s="10">
        <f>F9/E9*100</f>
        <v>92.574637173456125</v>
      </c>
      <c r="H9" s="11">
        <f t="shared" ref="H9:H36" si="0">E9-F9</f>
        <v>61822.333333333256</v>
      </c>
    </row>
    <row r="10" spans="1:14">
      <c r="A10" s="104" t="s">
        <v>8</v>
      </c>
      <c r="B10" s="105"/>
      <c r="C10" s="8">
        <v>213</v>
      </c>
      <c r="D10" s="9">
        <v>301700</v>
      </c>
      <c r="E10" s="9">
        <f>SUM(D10/12*10)</f>
        <v>251416.66666666669</v>
      </c>
      <c r="F10" s="9">
        <v>217777</v>
      </c>
      <c r="G10" s="10">
        <f>F10/E10*100</f>
        <v>86.619953596287687</v>
      </c>
      <c r="H10" s="11">
        <f t="shared" si="0"/>
        <v>33639.666666666686</v>
      </c>
    </row>
    <row r="11" spans="1:14">
      <c r="A11" s="104" t="s">
        <v>9</v>
      </c>
      <c r="B11" s="105"/>
      <c r="C11" s="8">
        <v>212</v>
      </c>
      <c r="D11" s="9">
        <v>0</v>
      </c>
      <c r="E11" s="9">
        <f t="shared" ref="E11:E31" si="1">SUM(D11/12*9)</f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38400</v>
      </c>
      <c r="E12" s="9">
        <f>SUM(D12/12*10)</f>
        <v>32000</v>
      </c>
      <c r="F12" s="17">
        <v>25100</v>
      </c>
      <c r="G12" s="10">
        <f>F12/E12*100</f>
        <v>78.4375</v>
      </c>
      <c r="H12" s="11">
        <f t="shared" si="0"/>
        <v>6900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3500</v>
      </c>
      <c r="E14" s="9">
        <f t="shared" ref="E14:E20" si="2">SUM(D14/12*10)</f>
        <v>2916.666666666667</v>
      </c>
      <c r="F14" s="9">
        <v>1650</v>
      </c>
      <c r="G14" s="10">
        <f>F14/E14*100</f>
        <v>56.571428571428562</v>
      </c>
      <c r="H14" s="11">
        <f>E14-F14</f>
        <v>1266.666666666667</v>
      </c>
    </row>
    <row r="15" spans="1:14">
      <c r="A15" s="104" t="s">
        <v>15</v>
      </c>
      <c r="B15" s="105"/>
      <c r="C15" s="19" t="s">
        <v>16</v>
      </c>
      <c r="D15" s="9">
        <v>48517.599999999999</v>
      </c>
      <c r="E15" s="9">
        <f t="shared" si="2"/>
        <v>40431.333333333328</v>
      </c>
      <c r="F15" s="9">
        <v>29400</v>
      </c>
      <c r="G15" s="10">
        <f t="shared" ref="G15:G20" si="3">F15/E15*100</f>
        <v>72.715880422774433</v>
      </c>
      <c r="H15" s="11">
        <f t="shared" si="0"/>
        <v>11031.333333333328</v>
      </c>
    </row>
    <row r="16" spans="1:14">
      <c r="A16" s="14" t="s">
        <v>17</v>
      </c>
      <c r="B16" s="15"/>
      <c r="C16" s="19" t="s">
        <v>18</v>
      </c>
      <c r="D16" s="9">
        <v>182000</v>
      </c>
      <c r="E16" s="9">
        <f t="shared" si="2"/>
        <v>151666.66666666666</v>
      </c>
      <c r="F16" s="9">
        <v>93864</v>
      </c>
      <c r="G16" s="10">
        <f t="shared" si="3"/>
        <v>61.888351648351644</v>
      </c>
      <c r="H16" s="11">
        <f>E16-F16</f>
        <v>57802.666666666657</v>
      </c>
    </row>
    <row r="17" spans="1:8">
      <c r="A17" s="14" t="s">
        <v>65</v>
      </c>
      <c r="B17" s="15"/>
      <c r="C17" s="19" t="s">
        <v>66</v>
      </c>
      <c r="D17" s="9">
        <v>1000</v>
      </c>
      <c r="E17" s="9">
        <f t="shared" si="2"/>
        <v>833.33333333333326</v>
      </c>
      <c r="F17" s="9">
        <v>332.32</v>
      </c>
      <c r="G17" s="10">
        <f t="shared" si="3"/>
        <v>39.878399999999999</v>
      </c>
      <c r="H17" s="11">
        <f>E17-F17</f>
        <v>501.01333333333326</v>
      </c>
    </row>
    <row r="18" spans="1:8">
      <c r="A18" s="21" t="s">
        <v>19</v>
      </c>
      <c r="B18" s="22"/>
      <c r="C18" s="23">
        <v>225</v>
      </c>
      <c r="D18" s="24">
        <v>10164</v>
      </c>
      <c r="E18" s="9">
        <f t="shared" si="2"/>
        <v>8470</v>
      </c>
      <c r="F18" s="24">
        <v>0</v>
      </c>
      <c r="G18" s="10">
        <f t="shared" si="3"/>
        <v>0</v>
      </c>
      <c r="H18" s="11">
        <f>E18-F18</f>
        <v>8470</v>
      </c>
    </row>
    <row r="19" spans="1:8">
      <c r="A19" s="21" t="s">
        <v>20</v>
      </c>
      <c r="B19" s="22"/>
      <c r="C19" s="23">
        <v>226</v>
      </c>
      <c r="D19" s="106">
        <v>9700</v>
      </c>
      <c r="E19" s="107">
        <f t="shared" si="2"/>
        <v>8083.3333333333339</v>
      </c>
      <c r="F19" s="106">
        <v>8708.68</v>
      </c>
      <c r="G19" s="108">
        <f t="shared" si="3"/>
        <v>107.73624742268039</v>
      </c>
      <c r="H19" s="109">
        <f t="shared" si="0"/>
        <v>-625.34666666666635</v>
      </c>
    </row>
    <row r="20" spans="1:8">
      <c r="A20" s="21" t="s">
        <v>21</v>
      </c>
      <c r="B20" s="22"/>
      <c r="C20" s="18">
        <v>227</v>
      </c>
      <c r="D20" s="9">
        <v>5000</v>
      </c>
      <c r="E20" s="9">
        <f t="shared" si="2"/>
        <v>4166.666666666667</v>
      </c>
      <c r="F20" s="9">
        <v>0</v>
      </c>
      <c r="G20" s="10">
        <f t="shared" si="3"/>
        <v>0</v>
      </c>
      <c r="H20" s="11">
        <f>E20-F20</f>
        <v>4166.666666666667</v>
      </c>
    </row>
    <row r="21" spans="1:8">
      <c r="A21" s="104" t="s">
        <v>22</v>
      </c>
      <c r="B21" s="105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>
      <c r="A22" s="123" t="s">
        <v>23</v>
      </c>
      <c r="B22" s="124"/>
      <c r="C22" s="25" t="s">
        <v>24</v>
      </c>
      <c r="D22" s="26">
        <v>114498.4</v>
      </c>
      <c r="E22" s="9">
        <f t="shared" ref="E22:E30" si="4">SUM(D22/12*10)</f>
        <v>95415.333333333328</v>
      </c>
      <c r="F22" s="26">
        <v>114498</v>
      </c>
      <c r="G22" s="10">
        <f>SUM(F22/E22*100)</f>
        <v>119.9995807801681</v>
      </c>
      <c r="H22" s="11">
        <f t="shared" si="0"/>
        <v>-19082.666666666672</v>
      </c>
    </row>
    <row r="23" spans="1:8">
      <c r="A23" s="6" t="s">
        <v>25</v>
      </c>
      <c r="B23" s="7"/>
      <c r="C23" s="25">
        <v>346</v>
      </c>
      <c r="D23" s="26">
        <v>7650</v>
      </c>
      <c r="E23" s="9">
        <f t="shared" si="4"/>
        <v>6375</v>
      </c>
      <c r="F23" s="26">
        <v>7650</v>
      </c>
      <c r="G23" s="10">
        <f>F23/E23*100</f>
        <v>120</v>
      </c>
      <c r="H23" s="11">
        <f t="shared" si="0"/>
        <v>-1275</v>
      </c>
    </row>
    <row r="24" spans="1:8" ht="12" customHeight="1">
      <c r="A24" s="123" t="s">
        <v>26</v>
      </c>
      <c r="B24" s="124"/>
      <c r="C24" s="25">
        <v>291</v>
      </c>
      <c r="D24" s="26">
        <v>20170</v>
      </c>
      <c r="E24" s="9">
        <f t="shared" si="4"/>
        <v>16808.333333333332</v>
      </c>
      <c r="F24" s="26">
        <v>15058</v>
      </c>
      <c r="G24" s="10">
        <f>SUM(F24/E24*100)</f>
        <v>89.586514625681716</v>
      </c>
      <c r="H24" s="11">
        <f>E24-F24</f>
        <v>1750.3333333333321</v>
      </c>
    </row>
    <row r="25" spans="1:8">
      <c r="A25" s="21" t="s">
        <v>27</v>
      </c>
      <c r="B25" s="22"/>
      <c r="C25" s="27" t="s">
        <v>28</v>
      </c>
      <c r="D25" s="28">
        <v>1500</v>
      </c>
      <c r="E25" s="9">
        <f t="shared" si="4"/>
        <v>1250</v>
      </c>
      <c r="F25" s="28">
        <v>1500</v>
      </c>
      <c r="G25" s="10"/>
      <c r="H25" s="11">
        <f>E25-F25</f>
        <v>-250</v>
      </c>
    </row>
    <row r="26" spans="1:8">
      <c r="A26" s="21" t="s">
        <v>78</v>
      </c>
      <c r="B26" s="22"/>
      <c r="C26" s="27" t="s">
        <v>79</v>
      </c>
      <c r="D26" s="28">
        <v>917364</v>
      </c>
      <c r="E26" s="9">
        <f t="shared" si="4"/>
        <v>764470</v>
      </c>
      <c r="F26" s="28">
        <v>39214</v>
      </c>
      <c r="G26" s="10">
        <f>F26/E26*100</f>
        <v>5.1295668894789852</v>
      </c>
      <c r="H26" s="11">
        <f>E26-F26</f>
        <v>725256</v>
      </c>
    </row>
    <row r="27" spans="1:8">
      <c r="A27" s="21" t="s">
        <v>29</v>
      </c>
      <c r="B27" s="22"/>
      <c r="C27" s="27" t="s">
        <v>30</v>
      </c>
      <c r="D27" s="28">
        <v>102000</v>
      </c>
      <c r="E27" s="9">
        <f t="shared" si="4"/>
        <v>85000</v>
      </c>
      <c r="F27" s="28">
        <v>65959</v>
      </c>
      <c r="G27" s="10">
        <f>F27/E27*100</f>
        <v>77.59882352941176</v>
      </c>
      <c r="H27" s="11">
        <f t="shared" si="0"/>
        <v>19041</v>
      </c>
    </row>
    <row r="28" spans="1:8">
      <c r="A28" s="125" t="s">
        <v>31</v>
      </c>
      <c r="B28" s="126"/>
      <c r="C28" s="27" t="s">
        <v>32</v>
      </c>
      <c r="D28" s="28">
        <v>3500</v>
      </c>
      <c r="E28" s="9">
        <f t="shared" si="4"/>
        <v>2916.666666666667</v>
      </c>
      <c r="F28" s="28">
        <v>3500</v>
      </c>
      <c r="G28" s="10">
        <v>0</v>
      </c>
      <c r="H28" s="11">
        <f t="shared" si="0"/>
        <v>-583.33333333333303</v>
      </c>
    </row>
    <row r="29" spans="1:8">
      <c r="A29" s="104" t="s">
        <v>33</v>
      </c>
      <c r="B29" s="105"/>
      <c r="C29" s="29" t="s">
        <v>34</v>
      </c>
      <c r="D29" s="9">
        <v>6000</v>
      </c>
      <c r="E29" s="9">
        <f t="shared" si="4"/>
        <v>5000</v>
      </c>
      <c r="F29" s="9"/>
      <c r="G29" s="10">
        <f>SUM(F29/E29*100)</f>
        <v>0</v>
      </c>
      <c r="H29" s="11">
        <f>E29-F29</f>
        <v>5000</v>
      </c>
    </row>
    <row r="30" spans="1:8">
      <c r="A30" s="104" t="s">
        <v>35</v>
      </c>
      <c r="B30" s="105"/>
      <c r="C30" s="29" t="s">
        <v>36</v>
      </c>
      <c r="D30" s="9">
        <v>406000</v>
      </c>
      <c r="E30" s="9">
        <f t="shared" si="4"/>
        <v>338333.33333333337</v>
      </c>
      <c r="F30" s="9">
        <v>282703</v>
      </c>
      <c r="G30" s="10">
        <f>SUM(F30/E30*100)</f>
        <v>83.557536945812799</v>
      </c>
      <c r="H30" s="11">
        <f>E30-F30</f>
        <v>55630.333333333372</v>
      </c>
    </row>
    <row r="31" spans="1:8">
      <c r="A31" s="104" t="s">
        <v>33</v>
      </c>
      <c r="B31" s="105"/>
      <c r="C31" s="29" t="s">
        <v>37</v>
      </c>
      <c r="D31" s="9">
        <v>0</v>
      </c>
      <c r="E31" s="9">
        <f t="shared" si="1"/>
        <v>0</v>
      </c>
      <c r="F31" s="9"/>
      <c r="G31" s="10"/>
      <c r="H31" s="11">
        <f>E31-F31</f>
        <v>0</v>
      </c>
    </row>
    <row r="32" spans="1:8">
      <c r="A32" s="104" t="s">
        <v>38</v>
      </c>
      <c r="B32" s="105"/>
      <c r="C32" s="29" t="s">
        <v>39</v>
      </c>
      <c r="D32" s="9">
        <v>551451</v>
      </c>
      <c r="E32" s="9">
        <f>SUM(D32/12*10)</f>
        <v>459542.5</v>
      </c>
      <c r="F32" s="9">
        <v>249234</v>
      </c>
      <c r="G32" s="10">
        <f>SUM(F32/E32*100)</f>
        <v>54.235244835896566</v>
      </c>
      <c r="H32" s="11">
        <f t="shared" si="0"/>
        <v>210308.5</v>
      </c>
    </row>
    <row r="33" spans="1:8">
      <c r="A33" s="104" t="s">
        <v>40</v>
      </c>
      <c r="B33" s="105"/>
      <c r="C33" s="29" t="s">
        <v>41</v>
      </c>
      <c r="D33" s="9">
        <v>281262</v>
      </c>
      <c r="E33" s="9">
        <f>SUM(D33/12*10)</f>
        <v>234385</v>
      </c>
      <c r="F33" s="9">
        <v>264462</v>
      </c>
      <c r="G33" s="10">
        <f>SUM(F33/E33*100)</f>
        <v>112.83230582161828</v>
      </c>
      <c r="H33" s="11">
        <f>E33-F33</f>
        <v>-30077</v>
      </c>
    </row>
    <row r="34" spans="1:8" ht="12.75" customHeight="1">
      <c r="A34" s="102" t="s">
        <v>42</v>
      </c>
      <c r="B34" s="103"/>
      <c r="C34" s="23"/>
      <c r="D34" s="28">
        <f>SUM(D9:D33)</f>
        <v>4010477</v>
      </c>
      <c r="E34" s="9">
        <f>SUM(D34/12*10)</f>
        <v>3342064.166666667</v>
      </c>
      <c r="F34" s="28">
        <f>SUM(F9:F33)</f>
        <v>2191371</v>
      </c>
      <c r="G34" s="10">
        <f>F34/E34*100</f>
        <v>65.569387382099436</v>
      </c>
      <c r="H34" s="11">
        <f t="shared" si="0"/>
        <v>1150693.166666667</v>
      </c>
    </row>
    <row r="35" spans="1:8">
      <c r="A35" s="99" t="s">
        <v>43</v>
      </c>
      <c r="B35" s="100"/>
      <c r="C35" s="8"/>
      <c r="D35" s="34">
        <v>647000</v>
      </c>
      <c r="E35" s="9">
        <f>SUM(D35/12*10)</f>
        <v>539166.66666666663</v>
      </c>
      <c r="F35" s="34">
        <v>603343</v>
      </c>
      <c r="G35" s="10">
        <f>F35/E35*100</f>
        <v>111.90287480680064</v>
      </c>
      <c r="H35" s="11">
        <f t="shared" si="0"/>
        <v>-64176.333333333372</v>
      </c>
    </row>
    <row r="36" spans="1:8">
      <c r="A36" s="117" t="s">
        <v>44</v>
      </c>
      <c r="B36" s="118"/>
      <c r="C36" s="35"/>
      <c r="D36" s="36">
        <v>1094400</v>
      </c>
      <c r="E36" s="9">
        <f>SUM(D36/12*10)</f>
        <v>912000</v>
      </c>
      <c r="F36" s="36">
        <v>681456</v>
      </c>
      <c r="G36" s="10">
        <f>F36/E36*100</f>
        <v>74.721052631578942</v>
      </c>
      <c r="H36" s="37">
        <f t="shared" si="0"/>
        <v>230544</v>
      </c>
    </row>
    <row r="38" spans="1:8" ht="27" customHeight="1">
      <c r="A38" s="121" t="s">
        <v>45</v>
      </c>
      <c r="B38" s="122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1574900</v>
      </c>
      <c r="D39" s="34">
        <f t="shared" ref="D39:D45" si="5">SUM(C39/12*10)</f>
        <v>1312416.6666666665</v>
      </c>
      <c r="E39" s="28">
        <v>1312417</v>
      </c>
      <c r="F39" s="28">
        <f t="shared" ref="F39:F43" si="6">SUM(E39/D39*100)</f>
        <v>100.000025398438</v>
      </c>
      <c r="G39" s="40">
        <f>E39-D39</f>
        <v>0.33333333348855376</v>
      </c>
      <c r="H39" s="41"/>
    </row>
    <row r="40" spans="1:8" ht="12.75" customHeight="1">
      <c r="A40" s="117" t="s">
        <v>77</v>
      </c>
      <c r="B40" s="118"/>
      <c r="C40" s="28">
        <v>640000</v>
      </c>
      <c r="D40" s="34">
        <f t="shared" si="5"/>
        <v>533333.33333333337</v>
      </c>
      <c r="E40" s="28">
        <v>620000</v>
      </c>
      <c r="F40" s="28"/>
      <c r="G40" s="40">
        <f>SUM(E40-D40)</f>
        <v>86666.666666666628</v>
      </c>
      <c r="H40" s="41"/>
    </row>
    <row r="41" spans="1:8" ht="12.75" customHeight="1">
      <c r="A41" s="117" t="s">
        <v>51</v>
      </c>
      <c r="B41" s="118"/>
      <c r="C41" s="28">
        <v>102000</v>
      </c>
      <c r="D41" s="34">
        <f t="shared" si="5"/>
        <v>85000</v>
      </c>
      <c r="E41" s="28">
        <v>102000</v>
      </c>
      <c r="F41" s="28">
        <f t="shared" si="6"/>
        <v>120</v>
      </c>
      <c r="G41" s="40">
        <f t="shared" ref="G41:G56" si="7">SUM(E41-D41)</f>
        <v>17000</v>
      </c>
      <c r="H41" s="41"/>
    </row>
    <row r="42" spans="1:8" ht="12.75" customHeight="1">
      <c r="A42" s="117" t="s">
        <v>52</v>
      </c>
      <c r="B42" s="118"/>
      <c r="C42" s="28">
        <v>406000</v>
      </c>
      <c r="D42" s="34">
        <f t="shared" si="5"/>
        <v>338333.33333333337</v>
      </c>
      <c r="E42" s="28">
        <v>406000</v>
      </c>
      <c r="F42" s="28">
        <f t="shared" si="6"/>
        <v>120</v>
      </c>
      <c r="G42" s="40">
        <f>SUM(E42-D42)</f>
        <v>67666.666666666628</v>
      </c>
      <c r="H42" s="41"/>
    </row>
    <row r="43" spans="1:8" ht="12.75" customHeight="1">
      <c r="A43" s="117" t="s">
        <v>53</v>
      </c>
      <c r="B43" s="118"/>
      <c r="C43" s="28">
        <v>700000</v>
      </c>
      <c r="D43" s="34">
        <f t="shared" si="5"/>
        <v>583333.33333333337</v>
      </c>
      <c r="E43" s="28">
        <v>700000</v>
      </c>
      <c r="F43" s="28">
        <f t="shared" si="6"/>
        <v>120</v>
      </c>
      <c r="G43" s="40">
        <f t="shared" si="7"/>
        <v>116666.66666666663</v>
      </c>
      <c r="H43" s="41"/>
    </row>
    <row r="44" spans="1:8" ht="12.75" customHeight="1">
      <c r="A44" s="117" t="s">
        <v>86</v>
      </c>
      <c r="B44" s="118"/>
      <c r="C44" s="28">
        <v>67000</v>
      </c>
      <c r="D44" s="34">
        <f t="shared" si="5"/>
        <v>55833.333333333328</v>
      </c>
      <c r="E44" s="28">
        <v>67386.03</v>
      </c>
      <c r="F44" s="28"/>
      <c r="G44" s="40">
        <f>SUM(E44-D44)</f>
        <v>11552.69666666667</v>
      </c>
      <c r="H44" s="41"/>
    </row>
    <row r="45" spans="1:8" ht="12.75" customHeight="1">
      <c r="A45" s="117" t="s">
        <v>87</v>
      </c>
      <c r="B45" s="118"/>
      <c r="C45" s="28">
        <v>93000</v>
      </c>
      <c r="D45" s="34">
        <f t="shared" si="5"/>
        <v>77500</v>
      </c>
      <c r="E45" s="28">
        <v>93000</v>
      </c>
      <c r="F45" s="28"/>
      <c r="G45" s="40">
        <f>SUM(E45-D45)</f>
        <v>15500</v>
      </c>
      <c r="H45" s="41"/>
    </row>
    <row r="46" spans="1:8" ht="12.75" customHeight="1">
      <c r="A46" s="117"/>
      <c r="B46" s="118"/>
      <c r="C46" s="28">
        <v>0</v>
      </c>
      <c r="D46" s="34">
        <f t="shared" ref="D46" si="8">SUM(C46/12*9)</f>
        <v>0</v>
      </c>
      <c r="E46" s="28">
        <v>0</v>
      </c>
      <c r="F46" s="28"/>
      <c r="G46" s="40">
        <f>SUM(E46-D46)</f>
        <v>0</v>
      </c>
      <c r="H46" s="41"/>
    </row>
    <row r="47" spans="1:8">
      <c r="A47" s="99" t="s">
        <v>56</v>
      </c>
      <c r="B47" s="42"/>
      <c r="C47" s="34">
        <v>32200</v>
      </c>
      <c r="D47" s="34">
        <f t="shared" ref="D47:D56" si="9">SUM(C47/12*10)</f>
        <v>26833.333333333336</v>
      </c>
      <c r="E47" s="34">
        <v>19591</v>
      </c>
      <c r="F47" s="28">
        <f>E47/D47*100</f>
        <v>73.009937888198749</v>
      </c>
      <c r="G47" s="40">
        <f t="shared" si="7"/>
        <v>-7242.3333333333358</v>
      </c>
      <c r="H47" s="40"/>
    </row>
    <row r="48" spans="1:8" ht="12.75" customHeight="1">
      <c r="A48" s="43" t="s">
        <v>57</v>
      </c>
      <c r="B48" s="43"/>
      <c r="C48" s="34">
        <v>7000</v>
      </c>
      <c r="D48" s="34">
        <f t="shared" si="9"/>
        <v>5833.3333333333339</v>
      </c>
      <c r="E48" s="34">
        <v>10643.41</v>
      </c>
      <c r="F48" s="28">
        <f>E48/D48*100</f>
        <v>182.4584571428571</v>
      </c>
      <c r="G48" s="40">
        <f t="shared" si="7"/>
        <v>4810.0766666666659</v>
      </c>
      <c r="H48" s="40"/>
    </row>
    <row r="49" spans="1:8" ht="12.75" customHeight="1">
      <c r="A49" s="117" t="s">
        <v>58</v>
      </c>
      <c r="B49" s="118"/>
      <c r="C49" s="34">
        <v>64700</v>
      </c>
      <c r="D49" s="34">
        <f t="shared" si="9"/>
        <v>53916.666666666672</v>
      </c>
      <c r="E49" s="34">
        <v>16561</v>
      </c>
      <c r="F49" s="28">
        <f>E49/D49*100</f>
        <v>30.715919629057186</v>
      </c>
      <c r="G49" s="40">
        <f t="shared" si="7"/>
        <v>-37355.666666666672</v>
      </c>
      <c r="H49" s="40"/>
    </row>
    <row r="50" spans="1:8">
      <c r="A50" s="117" t="s">
        <v>59</v>
      </c>
      <c r="B50" s="118"/>
      <c r="C50" s="34">
        <v>8400</v>
      </c>
      <c r="D50" s="34">
        <f t="shared" si="9"/>
        <v>7000</v>
      </c>
      <c r="E50" s="34">
        <v>15158</v>
      </c>
      <c r="F50" s="28">
        <f>SUM(E50/D50*100)</f>
        <v>216.54285714285714</v>
      </c>
      <c r="G50" s="40">
        <f t="shared" si="7"/>
        <v>8158</v>
      </c>
      <c r="H50" s="40"/>
    </row>
    <row r="51" spans="1:8" ht="12.75" customHeight="1">
      <c r="A51" s="117" t="s">
        <v>60</v>
      </c>
      <c r="B51" s="118"/>
      <c r="C51" s="34">
        <v>195700</v>
      </c>
      <c r="D51" s="34">
        <f t="shared" si="9"/>
        <v>163083.33333333334</v>
      </c>
      <c r="E51" s="34">
        <v>103170</v>
      </c>
      <c r="F51" s="28">
        <f>SUM(E51/D51*100)</f>
        <v>63.262135922330096</v>
      </c>
      <c r="G51" s="40">
        <f t="shared" si="7"/>
        <v>-59913.333333333343</v>
      </c>
      <c r="H51" s="40"/>
    </row>
    <row r="52" spans="1:8" ht="12.75" customHeight="1">
      <c r="A52" s="117" t="s">
        <v>61</v>
      </c>
      <c r="B52" s="118"/>
      <c r="C52" s="34">
        <v>4000</v>
      </c>
      <c r="D52" s="34">
        <f t="shared" si="9"/>
        <v>3333.333333333333</v>
      </c>
      <c r="E52" s="34">
        <v>600</v>
      </c>
      <c r="F52" s="28">
        <f>SUM(E52/D52*100)</f>
        <v>18.000000000000004</v>
      </c>
      <c r="G52" s="40">
        <f t="shared" si="7"/>
        <v>-2733.333333333333</v>
      </c>
      <c r="H52" s="40"/>
    </row>
    <row r="53" spans="1:8" ht="12.75" customHeight="1">
      <c r="A53" s="117" t="s">
        <v>72</v>
      </c>
      <c r="B53" s="118"/>
      <c r="C53" s="34">
        <v>10000</v>
      </c>
      <c r="D53" s="34">
        <f t="shared" si="9"/>
        <v>8333.3333333333339</v>
      </c>
      <c r="E53" s="34">
        <v>0</v>
      </c>
      <c r="F53" s="34"/>
      <c r="G53" s="40">
        <f t="shared" ref="G53" si="10">SUM(E53-D53)</f>
        <v>-8333.3333333333339</v>
      </c>
      <c r="H53" s="40"/>
    </row>
    <row r="54" spans="1:8" ht="12.75" customHeight="1">
      <c r="A54" s="117" t="s">
        <v>62</v>
      </c>
      <c r="B54" s="118"/>
      <c r="C54" s="34">
        <v>6150</v>
      </c>
      <c r="D54" s="34">
        <f t="shared" si="9"/>
        <v>5125</v>
      </c>
      <c r="E54" s="34">
        <v>0</v>
      </c>
      <c r="F54" s="34"/>
      <c r="G54" s="40">
        <f t="shared" si="7"/>
        <v>-5125</v>
      </c>
      <c r="H54" s="40"/>
    </row>
    <row r="55" spans="1:8">
      <c r="A55" s="117" t="s">
        <v>63</v>
      </c>
      <c r="B55" s="118"/>
      <c r="C55" s="34">
        <f>SUM(C47:C54)</f>
        <v>328150</v>
      </c>
      <c r="D55" s="34">
        <f t="shared" si="9"/>
        <v>273458.33333333331</v>
      </c>
      <c r="E55" s="34">
        <f>SUM(E47:E54)</f>
        <v>165723.41</v>
      </c>
      <c r="F55" s="44">
        <f>SUM(E55/D55*100)</f>
        <v>60.602801158007011</v>
      </c>
      <c r="G55" s="40">
        <f t="shared" si="7"/>
        <v>-107734.92333333331</v>
      </c>
      <c r="H55" s="40"/>
    </row>
    <row r="56" spans="1:8">
      <c r="A56" s="45" t="s">
        <v>64</v>
      </c>
      <c r="B56" s="46"/>
      <c r="C56" s="34">
        <f>SUM(C39,C55,C41,C42,C43,C44,C40,C46,C45)</f>
        <v>3911050</v>
      </c>
      <c r="D56" s="34">
        <f t="shared" si="9"/>
        <v>3259208.333333333</v>
      </c>
      <c r="E56" s="34">
        <f>SUM(E39+E40+E41+E42+E43+E55+E44+E45+E46)</f>
        <v>3466526.44</v>
      </c>
      <c r="F56" s="34">
        <f>E56/D56*100</f>
        <v>106.36099584510555</v>
      </c>
      <c r="G56" s="40">
        <f t="shared" si="7"/>
        <v>207318.10666666692</v>
      </c>
      <c r="H56" s="40"/>
    </row>
    <row r="58" spans="1:8" ht="12.75" customHeight="1"/>
    <row r="59" spans="1:8">
      <c r="B59" t="s">
        <v>88</v>
      </c>
      <c r="C59" s="91">
        <v>1374582.49</v>
      </c>
    </row>
    <row r="60" spans="1:8">
      <c r="B60" t="s">
        <v>89</v>
      </c>
      <c r="C60" s="91"/>
    </row>
    <row r="61" spans="1:8">
      <c r="B61" t="s">
        <v>90</v>
      </c>
      <c r="C61" s="91">
        <v>36040.65</v>
      </c>
    </row>
    <row r="62" spans="1:8">
      <c r="B62" t="s">
        <v>91</v>
      </c>
      <c r="C62" s="91">
        <v>921728.24</v>
      </c>
    </row>
    <row r="63" spans="1:8">
      <c r="B63" t="s">
        <v>92</v>
      </c>
      <c r="C63" s="91">
        <f>C59-C61-C62</f>
        <v>416813.60000000009</v>
      </c>
    </row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Пугач</vt:lpstr>
      <vt:lpstr>Пугач (2)</vt:lpstr>
      <vt:lpstr>Пугач (3)</vt:lpstr>
      <vt:lpstr>Пугач (4)</vt:lpstr>
      <vt:lpstr>Пугач (5)</vt:lpstr>
      <vt:lpstr>Пугач (6)</vt:lpstr>
      <vt:lpstr>Пугач (7)</vt:lpstr>
      <vt:lpstr>Пугач (9)</vt:lpstr>
      <vt:lpstr>Пугач (10)</vt:lpstr>
      <vt:lpstr>Пугач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2020-12-04T09:28:10Z</cp:lastPrinted>
  <dcterms:created xsi:type="dcterms:W3CDTF">2019-03-07T05:26:49Z</dcterms:created>
  <dcterms:modified xsi:type="dcterms:W3CDTF">2020-12-04T09:28:33Z</dcterms:modified>
</cp:coreProperties>
</file>