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9"/>
  </bookViews>
  <sheets>
    <sheet name="Пугач" sheetId="1" r:id="rId1"/>
    <sheet name="Пугач (2)" sheetId="2" r:id="rId2"/>
    <sheet name="Пугач (3)" sheetId="3" r:id="rId3"/>
    <sheet name="Пугач (4)" sheetId="4" r:id="rId4"/>
    <sheet name="Пугач (5)" sheetId="5" r:id="rId5"/>
    <sheet name="Пугач (6)" sheetId="6" r:id="rId6"/>
    <sheet name="Пугач (7)" sheetId="7" r:id="rId7"/>
    <sheet name="Пугач (8)" sheetId="8" r:id="rId8"/>
    <sheet name="Пугач (9)" sheetId="9" r:id="rId9"/>
    <sheet name="Пугач (10)" sheetId="10" r:id="rId10"/>
  </sheets>
  <calcPr calcId="124519"/>
</workbook>
</file>

<file path=xl/calcChain.xml><?xml version="1.0" encoding="utf-8"?>
<calcChain xmlns="http://schemas.openxmlformats.org/spreadsheetml/2006/main">
  <c r="F33" i="10"/>
  <c r="E10"/>
  <c r="G10" s="1"/>
  <c r="E11"/>
  <c r="E12"/>
  <c r="E13"/>
  <c r="H13" s="1"/>
  <c r="E14"/>
  <c r="H14" s="1"/>
  <c r="E15"/>
  <c r="H15" s="1"/>
  <c r="E16"/>
  <c r="G16" s="1"/>
  <c r="E17"/>
  <c r="E18"/>
  <c r="G18" s="1"/>
  <c r="E19"/>
  <c r="G19" s="1"/>
  <c r="E20"/>
  <c r="E21"/>
  <c r="H21" s="1"/>
  <c r="E22"/>
  <c r="H22" s="1"/>
  <c r="E23"/>
  <c r="G23" s="1"/>
  <c r="E24"/>
  <c r="E25"/>
  <c r="E26"/>
  <c r="G26" s="1"/>
  <c r="E27"/>
  <c r="H27" s="1"/>
  <c r="E28"/>
  <c r="G28" s="1"/>
  <c r="E29"/>
  <c r="G29" s="1"/>
  <c r="E30"/>
  <c r="H30" s="1"/>
  <c r="E31"/>
  <c r="G31" s="1"/>
  <c r="E32"/>
  <c r="E34"/>
  <c r="H34" s="1"/>
  <c r="E35"/>
  <c r="G35" s="1"/>
  <c r="E9"/>
  <c r="H9" s="1"/>
  <c r="D39"/>
  <c r="D40"/>
  <c r="F40" s="1"/>
  <c r="D41"/>
  <c r="G41" s="1"/>
  <c r="D42"/>
  <c r="D43"/>
  <c r="F43" s="1"/>
  <c r="D44"/>
  <c r="G44" s="1"/>
  <c r="D45"/>
  <c r="G45" s="1"/>
  <c r="D46"/>
  <c r="D47"/>
  <c r="D48"/>
  <c r="G48" s="1"/>
  <c r="D49"/>
  <c r="F49" s="1"/>
  <c r="D50"/>
  <c r="F50" s="1"/>
  <c r="D51"/>
  <c r="G51" s="1"/>
  <c r="D52"/>
  <c r="G52" s="1"/>
  <c r="D38"/>
  <c r="E53"/>
  <c r="E54" s="1"/>
  <c r="C53"/>
  <c r="C54" s="1"/>
  <c r="G49"/>
  <c r="F47"/>
  <c r="G47"/>
  <c r="F46"/>
  <c r="G43"/>
  <c r="G42"/>
  <c r="F42"/>
  <c r="F41"/>
  <c r="G39"/>
  <c r="F38"/>
  <c r="G34"/>
  <c r="D33"/>
  <c r="E33" s="1"/>
  <c r="H32"/>
  <c r="G32"/>
  <c r="H29"/>
  <c r="H28"/>
  <c r="H25"/>
  <c r="G24"/>
  <c r="G21"/>
  <c r="G17"/>
  <c r="H17"/>
  <c r="H12"/>
  <c r="G12"/>
  <c r="H11"/>
  <c r="D39" i="9"/>
  <c r="D40"/>
  <c r="F40" s="1"/>
  <c r="D41"/>
  <c r="G41" s="1"/>
  <c r="D42"/>
  <c r="G42" s="1"/>
  <c r="D43"/>
  <c r="D44"/>
  <c r="G44" s="1"/>
  <c r="D45"/>
  <c r="G45" s="1"/>
  <c r="D46"/>
  <c r="D47"/>
  <c r="D48"/>
  <c r="G48" s="1"/>
  <c r="D49"/>
  <c r="D50"/>
  <c r="F50" s="1"/>
  <c r="D51"/>
  <c r="D52"/>
  <c r="G52" s="1"/>
  <c r="D38"/>
  <c r="C54"/>
  <c r="E53"/>
  <c r="E54" s="1"/>
  <c r="C53"/>
  <c r="G51"/>
  <c r="G49"/>
  <c r="F49"/>
  <c r="F47"/>
  <c r="G47"/>
  <c r="F46"/>
  <c r="G43"/>
  <c r="F43"/>
  <c r="F42"/>
  <c r="F41"/>
  <c r="G39"/>
  <c r="F38"/>
  <c r="E35"/>
  <c r="G35" s="1"/>
  <c r="H34"/>
  <c r="G34"/>
  <c r="E34"/>
  <c r="F33"/>
  <c r="D33"/>
  <c r="E33" s="1"/>
  <c r="H32"/>
  <c r="G32"/>
  <c r="E32"/>
  <c r="H31"/>
  <c r="G31"/>
  <c r="E31"/>
  <c r="E30"/>
  <c r="H30" s="1"/>
  <c r="H29"/>
  <c r="G29"/>
  <c r="E29"/>
  <c r="H28"/>
  <c r="G28"/>
  <c r="E28"/>
  <c r="E27"/>
  <c r="H27" s="1"/>
  <c r="H26"/>
  <c r="G26"/>
  <c r="E26"/>
  <c r="H25"/>
  <c r="E25"/>
  <c r="E24"/>
  <c r="G24" s="1"/>
  <c r="H23"/>
  <c r="G23"/>
  <c r="E23"/>
  <c r="H22"/>
  <c r="G22"/>
  <c r="E22"/>
  <c r="G21"/>
  <c r="E21"/>
  <c r="H21" s="1"/>
  <c r="E20"/>
  <c r="G20" s="1"/>
  <c r="H19"/>
  <c r="G19"/>
  <c r="E19"/>
  <c r="H18"/>
  <c r="G18"/>
  <c r="E18"/>
  <c r="G17"/>
  <c r="E17"/>
  <c r="H17" s="1"/>
  <c r="E16"/>
  <c r="G16" s="1"/>
  <c r="H15"/>
  <c r="G15"/>
  <c r="E15"/>
  <c r="H14"/>
  <c r="E14"/>
  <c r="H13"/>
  <c r="E13"/>
  <c r="H12"/>
  <c r="G12"/>
  <c r="E12"/>
  <c r="E11"/>
  <c r="H11" s="1"/>
  <c r="H10"/>
  <c r="G10"/>
  <c r="E10"/>
  <c r="H9"/>
  <c r="G9"/>
  <c r="E9"/>
  <c r="E10" i="8"/>
  <c r="E11"/>
  <c r="H11" s="1"/>
  <c r="E12"/>
  <c r="E13"/>
  <c r="H13" s="1"/>
  <c r="E14"/>
  <c r="E15"/>
  <c r="G15" s="1"/>
  <c r="E16"/>
  <c r="H16" s="1"/>
  <c r="E17"/>
  <c r="E18"/>
  <c r="E19"/>
  <c r="G19" s="1"/>
  <c r="E20"/>
  <c r="H20" s="1"/>
  <c r="E21"/>
  <c r="E22"/>
  <c r="E23"/>
  <c r="H23" s="1"/>
  <c r="E24"/>
  <c r="E25"/>
  <c r="H25" s="1"/>
  <c r="E26"/>
  <c r="E27"/>
  <c r="E28"/>
  <c r="G28" s="1"/>
  <c r="E29"/>
  <c r="E30"/>
  <c r="E31"/>
  <c r="H31" s="1"/>
  <c r="E32"/>
  <c r="H32" s="1"/>
  <c r="E34"/>
  <c r="E35"/>
  <c r="H35" s="1"/>
  <c r="E9"/>
  <c r="D39"/>
  <c r="G39" s="1"/>
  <c r="D40"/>
  <c r="F40" s="1"/>
  <c r="D41"/>
  <c r="D42"/>
  <c r="F42" s="1"/>
  <c r="D43"/>
  <c r="F43" s="1"/>
  <c r="D44"/>
  <c r="G44" s="1"/>
  <c r="D45"/>
  <c r="D46"/>
  <c r="D47"/>
  <c r="G47" s="1"/>
  <c r="D48"/>
  <c r="D49"/>
  <c r="D50"/>
  <c r="D51"/>
  <c r="G51" s="1"/>
  <c r="D52"/>
  <c r="G52" s="1"/>
  <c r="D38"/>
  <c r="E53"/>
  <c r="E54" s="1"/>
  <c r="C53"/>
  <c r="C54" s="1"/>
  <c r="G50"/>
  <c r="F50"/>
  <c r="G49"/>
  <c r="F49"/>
  <c r="F48"/>
  <c r="G48"/>
  <c r="G46"/>
  <c r="F46"/>
  <c r="G45"/>
  <c r="G42"/>
  <c r="G41"/>
  <c r="G40"/>
  <c r="G35"/>
  <c r="H34"/>
  <c r="G34"/>
  <c r="F33"/>
  <c r="D33"/>
  <c r="E33" s="1"/>
  <c r="G32"/>
  <c r="H30"/>
  <c r="H29"/>
  <c r="G29"/>
  <c r="H27"/>
  <c r="H26"/>
  <c r="G26"/>
  <c r="H24"/>
  <c r="G24"/>
  <c r="G22"/>
  <c r="H22"/>
  <c r="H21"/>
  <c r="G20"/>
  <c r="G18"/>
  <c r="H18"/>
  <c r="H17"/>
  <c r="H15"/>
  <c r="H14"/>
  <c r="G12"/>
  <c r="H12"/>
  <c r="H10"/>
  <c r="G10"/>
  <c r="G9"/>
  <c r="H9"/>
  <c r="D39" i="7"/>
  <c r="D40"/>
  <c r="D41"/>
  <c r="G41" s="1"/>
  <c r="D42"/>
  <c r="D43"/>
  <c r="D44"/>
  <c r="D45"/>
  <c r="G45" s="1"/>
  <c r="D46"/>
  <c r="D47"/>
  <c r="D48"/>
  <c r="D49"/>
  <c r="G49" s="1"/>
  <c r="D50"/>
  <c r="D51"/>
  <c r="D52"/>
  <c r="D38"/>
  <c r="E10"/>
  <c r="E11"/>
  <c r="H11" s="1"/>
  <c r="E12"/>
  <c r="H12" s="1"/>
  <c r="E13"/>
  <c r="E14"/>
  <c r="E15"/>
  <c r="G15" s="1"/>
  <c r="E16"/>
  <c r="H16" s="1"/>
  <c r="E17"/>
  <c r="E18"/>
  <c r="E19"/>
  <c r="H19" s="1"/>
  <c r="E20"/>
  <c r="E21"/>
  <c r="H21" s="1"/>
  <c r="E22"/>
  <c r="E23"/>
  <c r="H23" s="1"/>
  <c r="E24"/>
  <c r="G24" s="1"/>
  <c r="E25"/>
  <c r="E26"/>
  <c r="E27"/>
  <c r="H27" s="1"/>
  <c r="E28"/>
  <c r="G28" s="1"/>
  <c r="E29"/>
  <c r="E30"/>
  <c r="E31"/>
  <c r="G31" s="1"/>
  <c r="E32"/>
  <c r="E33"/>
  <c r="E34"/>
  <c r="E35"/>
  <c r="G35" s="1"/>
  <c r="E9"/>
  <c r="H9" s="1"/>
  <c r="E53"/>
  <c r="E54" s="1"/>
  <c r="C53"/>
  <c r="C54" s="1"/>
  <c r="G52"/>
  <c r="G51"/>
  <c r="G50"/>
  <c r="F50"/>
  <c r="F49"/>
  <c r="F48"/>
  <c r="G48"/>
  <c r="G47"/>
  <c r="G46"/>
  <c r="F46"/>
  <c r="G44"/>
  <c r="G43"/>
  <c r="F43"/>
  <c r="F42"/>
  <c r="G42"/>
  <c r="G40"/>
  <c r="F40"/>
  <c r="G39"/>
  <c r="H35"/>
  <c r="H34"/>
  <c r="G34"/>
  <c r="G33"/>
  <c r="F33"/>
  <c r="H33" s="1"/>
  <c r="D33"/>
  <c r="H32"/>
  <c r="G32"/>
  <c r="H30"/>
  <c r="H29"/>
  <c r="G29"/>
  <c r="H28"/>
  <c r="H26"/>
  <c r="G26"/>
  <c r="H25"/>
  <c r="H24"/>
  <c r="G23"/>
  <c r="G22"/>
  <c r="H22"/>
  <c r="H20"/>
  <c r="G20"/>
  <c r="G18"/>
  <c r="H18"/>
  <c r="H17"/>
  <c r="G16"/>
  <c r="H14"/>
  <c r="H13"/>
  <c r="G12"/>
  <c r="H10"/>
  <c r="G10"/>
  <c r="D39" i="6"/>
  <c r="D40"/>
  <c r="G40" s="1"/>
  <c r="D41"/>
  <c r="G41" s="1"/>
  <c r="D42"/>
  <c r="D43"/>
  <c r="D44"/>
  <c r="G44" s="1"/>
  <c r="D45"/>
  <c r="D46"/>
  <c r="D53" s="1"/>
  <c r="D47"/>
  <c r="D48"/>
  <c r="F48" s="1"/>
  <c r="D49"/>
  <c r="D50"/>
  <c r="F50" s="1"/>
  <c r="D51"/>
  <c r="D52"/>
  <c r="D38"/>
  <c r="E10"/>
  <c r="E11"/>
  <c r="H11" s="1"/>
  <c r="E12"/>
  <c r="H12" s="1"/>
  <c r="E13"/>
  <c r="E14"/>
  <c r="E15"/>
  <c r="G15" s="1"/>
  <c r="E16"/>
  <c r="H16" s="1"/>
  <c r="E17"/>
  <c r="E18"/>
  <c r="E19"/>
  <c r="H19" s="1"/>
  <c r="E20"/>
  <c r="E21"/>
  <c r="H21" s="1"/>
  <c r="E22"/>
  <c r="E23"/>
  <c r="H23" s="1"/>
  <c r="E24"/>
  <c r="G24" s="1"/>
  <c r="E25"/>
  <c r="E26"/>
  <c r="E27"/>
  <c r="H27" s="1"/>
  <c r="E28"/>
  <c r="G28" s="1"/>
  <c r="E29"/>
  <c r="E30"/>
  <c r="E31"/>
  <c r="G31" s="1"/>
  <c r="E32"/>
  <c r="H32" s="1"/>
  <c r="E34"/>
  <c r="E35"/>
  <c r="G35" s="1"/>
  <c r="E9"/>
  <c r="H9" s="1"/>
  <c r="E54"/>
  <c r="E53"/>
  <c r="C53"/>
  <c r="C54" s="1"/>
  <c r="G52"/>
  <c r="G51"/>
  <c r="G50"/>
  <c r="G49"/>
  <c r="F49"/>
  <c r="G47"/>
  <c r="G46"/>
  <c r="F46"/>
  <c r="G45"/>
  <c r="G43"/>
  <c r="F43"/>
  <c r="F42"/>
  <c r="G42"/>
  <c r="F40"/>
  <c r="G39"/>
  <c r="H35"/>
  <c r="H34"/>
  <c r="G34"/>
  <c r="F33"/>
  <c r="D33"/>
  <c r="E33" s="1"/>
  <c r="H30"/>
  <c r="H29"/>
  <c r="G29"/>
  <c r="H28"/>
  <c r="H26"/>
  <c r="G26"/>
  <c r="H25"/>
  <c r="H24"/>
  <c r="G23"/>
  <c r="G22"/>
  <c r="H22"/>
  <c r="H20"/>
  <c r="G20"/>
  <c r="G18"/>
  <c r="H18"/>
  <c r="H17"/>
  <c r="G16"/>
  <c r="H14"/>
  <c r="H13"/>
  <c r="G12"/>
  <c r="H10"/>
  <c r="G10"/>
  <c r="D39" i="5"/>
  <c r="G39" s="1"/>
  <c r="D40"/>
  <c r="D41"/>
  <c r="D42"/>
  <c r="D43"/>
  <c r="F43" s="1"/>
  <c r="D44"/>
  <c r="D45"/>
  <c r="D46"/>
  <c r="D47"/>
  <c r="F47" s="1"/>
  <c r="D48"/>
  <c r="G48" s="1"/>
  <c r="D49"/>
  <c r="D50"/>
  <c r="D51"/>
  <c r="G51" s="1"/>
  <c r="D52"/>
  <c r="G52" s="1"/>
  <c r="D38"/>
  <c r="E10"/>
  <c r="G10" s="1"/>
  <c r="E11"/>
  <c r="E12"/>
  <c r="E13"/>
  <c r="E14"/>
  <c r="E15"/>
  <c r="G15" s="1"/>
  <c r="E16"/>
  <c r="E17"/>
  <c r="E18"/>
  <c r="H18" s="1"/>
  <c r="E19"/>
  <c r="H19" s="1"/>
  <c r="E20"/>
  <c r="E21"/>
  <c r="E22"/>
  <c r="G22" s="1"/>
  <c r="E23"/>
  <c r="E24"/>
  <c r="E25"/>
  <c r="E26"/>
  <c r="G26" s="1"/>
  <c r="E27"/>
  <c r="H27" s="1"/>
  <c r="E28"/>
  <c r="E29"/>
  <c r="E30"/>
  <c r="H30" s="1"/>
  <c r="E31"/>
  <c r="H31" s="1"/>
  <c r="E32"/>
  <c r="E34"/>
  <c r="G34" s="1"/>
  <c r="E35"/>
  <c r="E9"/>
  <c r="G9" s="1"/>
  <c r="C54"/>
  <c r="E53"/>
  <c r="E54" s="1"/>
  <c r="C53"/>
  <c r="F50"/>
  <c r="G49"/>
  <c r="F49"/>
  <c r="F48"/>
  <c r="F46"/>
  <c r="G45"/>
  <c r="G44"/>
  <c r="G42"/>
  <c r="F42"/>
  <c r="F41"/>
  <c r="G41"/>
  <c r="F40"/>
  <c r="F38"/>
  <c r="G35"/>
  <c r="F33"/>
  <c r="D33"/>
  <c r="E33" s="1"/>
  <c r="H32"/>
  <c r="G32"/>
  <c r="G31"/>
  <c r="H29"/>
  <c r="G29"/>
  <c r="H28"/>
  <c r="G28"/>
  <c r="H26"/>
  <c r="H25"/>
  <c r="G24"/>
  <c r="H23"/>
  <c r="G23"/>
  <c r="G21"/>
  <c r="H21"/>
  <c r="G20"/>
  <c r="G17"/>
  <c r="H17"/>
  <c r="G16"/>
  <c r="H14"/>
  <c r="H13"/>
  <c r="H12"/>
  <c r="G12"/>
  <c r="H11"/>
  <c r="E10" i="4"/>
  <c r="E11"/>
  <c r="H11" s="1"/>
  <c r="E12"/>
  <c r="G12" s="1"/>
  <c r="E13"/>
  <c r="E14"/>
  <c r="E15"/>
  <c r="H15" s="1"/>
  <c r="E16"/>
  <c r="G16" s="1"/>
  <c r="E17"/>
  <c r="E18"/>
  <c r="E19"/>
  <c r="G19" s="1"/>
  <c r="E20"/>
  <c r="G20" s="1"/>
  <c r="E21"/>
  <c r="E22"/>
  <c r="E23"/>
  <c r="H23" s="1"/>
  <c r="E24"/>
  <c r="H24" s="1"/>
  <c r="E25"/>
  <c r="E26"/>
  <c r="E27"/>
  <c r="H27" s="1"/>
  <c r="E28"/>
  <c r="H28" s="1"/>
  <c r="E29"/>
  <c r="H29" s="1"/>
  <c r="E30"/>
  <c r="E31"/>
  <c r="H31" s="1"/>
  <c r="E32"/>
  <c r="G32" s="1"/>
  <c r="E33"/>
  <c r="E34"/>
  <c r="E35"/>
  <c r="G35" s="1"/>
  <c r="E9"/>
  <c r="H9" s="1"/>
  <c r="D39"/>
  <c r="D40"/>
  <c r="G40" s="1"/>
  <c r="D41"/>
  <c r="G41" s="1"/>
  <c r="D42"/>
  <c r="D43"/>
  <c r="D44"/>
  <c r="G44" s="1"/>
  <c r="D45"/>
  <c r="D46"/>
  <c r="F46" s="1"/>
  <c r="D47"/>
  <c r="D48"/>
  <c r="F48" s="1"/>
  <c r="D49"/>
  <c r="F49" s="1"/>
  <c r="D50"/>
  <c r="G50" s="1"/>
  <c r="D51"/>
  <c r="D52"/>
  <c r="G52" s="1"/>
  <c r="D38"/>
  <c r="E53"/>
  <c r="E54" s="1"/>
  <c r="C53"/>
  <c r="C54" s="1"/>
  <c r="G51"/>
  <c r="F50"/>
  <c r="G49"/>
  <c r="G48"/>
  <c r="G47"/>
  <c r="G46"/>
  <c r="G45"/>
  <c r="G43"/>
  <c r="F43"/>
  <c r="F42"/>
  <c r="G42"/>
  <c r="F40"/>
  <c r="G39"/>
  <c r="H35"/>
  <c r="H34"/>
  <c r="G34"/>
  <c r="F33"/>
  <c r="D33"/>
  <c r="G31"/>
  <c r="H30"/>
  <c r="G29"/>
  <c r="G28"/>
  <c r="H26"/>
  <c r="G26"/>
  <c r="H25"/>
  <c r="G24"/>
  <c r="G22"/>
  <c r="H22"/>
  <c r="H21"/>
  <c r="H19"/>
  <c r="G18"/>
  <c r="H18"/>
  <c r="H17"/>
  <c r="H16"/>
  <c r="G15"/>
  <c r="H14"/>
  <c r="H13"/>
  <c r="H12"/>
  <c r="H10"/>
  <c r="G10"/>
  <c r="G9"/>
  <c r="H17" i="3"/>
  <c r="G17"/>
  <c r="E17"/>
  <c r="E10"/>
  <c r="H10" s="1"/>
  <c r="E11"/>
  <c r="E12"/>
  <c r="G12" s="1"/>
  <c r="E13"/>
  <c r="E14"/>
  <c r="E15"/>
  <c r="G15" s="1"/>
  <c r="E16"/>
  <c r="E18"/>
  <c r="E19"/>
  <c r="G19" s="1"/>
  <c r="E20"/>
  <c r="H20" s="1"/>
  <c r="E21"/>
  <c r="E22"/>
  <c r="E23"/>
  <c r="G23" s="1"/>
  <c r="E24"/>
  <c r="E25"/>
  <c r="H25" s="1"/>
  <c r="E26"/>
  <c r="E27"/>
  <c r="E28"/>
  <c r="H28" s="1"/>
  <c r="E29"/>
  <c r="H29" s="1"/>
  <c r="E30"/>
  <c r="E31"/>
  <c r="H31" s="1"/>
  <c r="E32"/>
  <c r="H32" s="1"/>
  <c r="E34"/>
  <c r="G34" s="1"/>
  <c r="E35"/>
  <c r="H35" s="1"/>
  <c r="E9"/>
  <c r="G9" s="1"/>
  <c r="D39"/>
  <c r="D40"/>
  <c r="D41"/>
  <c r="G41" s="1"/>
  <c r="D42"/>
  <c r="D43"/>
  <c r="F43" s="1"/>
  <c r="D44"/>
  <c r="G44" s="1"/>
  <c r="D45"/>
  <c r="D46"/>
  <c r="F46" s="1"/>
  <c r="D47"/>
  <c r="D48"/>
  <c r="F48" s="1"/>
  <c r="D49"/>
  <c r="F49" s="1"/>
  <c r="D50"/>
  <c r="G50" s="1"/>
  <c r="D51"/>
  <c r="D52"/>
  <c r="G52" s="1"/>
  <c r="D38"/>
  <c r="E53"/>
  <c r="E54" s="1"/>
  <c r="C53"/>
  <c r="C54" s="1"/>
  <c r="G51"/>
  <c r="F50"/>
  <c r="G49"/>
  <c r="G48"/>
  <c r="G47"/>
  <c r="D53"/>
  <c r="G45"/>
  <c r="G43"/>
  <c r="F42"/>
  <c r="G42"/>
  <c r="G40"/>
  <c r="G39"/>
  <c r="G35"/>
  <c r="F33"/>
  <c r="D33"/>
  <c r="E33" s="1"/>
  <c r="H30"/>
  <c r="G29"/>
  <c r="H27"/>
  <c r="H26"/>
  <c r="G26"/>
  <c r="H24"/>
  <c r="G24"/>
  <c r="G22"/>
  <c r="H22"/>
  <c r="H21"/>
  <c r="G20"/>
  <c r="G18"/>
  <c r="H18"/>
  <c r="H16"/>
  <c r="H14"/>
  <c r="H13"/>
  <c r="H12"/>
  <c r="H11"/>
  <c r="G20" i="2"/>
  <c r="D38"/>
  <c r="D39"/>
  <c r="F39" s="1"/>
  <c r="D40"/>
  <c r="D41"/>
  <c r="G41" s="1"/>
  <c r="D42"/>
  <c r="D43"/>
  <c r="G43" s="1"/>
  <c r="D44"/>
  <c r="G44" s="1"/>
  <c r="D45"/>
  <c r="D46"/>
  <c r="D47"/>
  <c r="G47" s="1"/>
  <c r="D48"/>
  <c r="G48" s="1"/>
  <c r="D49"/>
  <c r="D50"/>
  <c r="D51"/>
  <c r="G51" s="1"/>
  <c r="D37"/>
  <c r="E10"/>
  <c r="E11"/>
  <c r="H11" s="1"/>
  <c r="E12"/>
  <c r="E13"/>
  <c r="H13" s="1"/>
  <c r="E14"/>
  <c r="E15"/>
  <c r="G15" s="1"/>
  <c r="E16"/>
  <c r="G16" s="1"/>
  <c r="E17"/>
  <c r="E18"/>
  <c r="E19"/>
  <c r="G19" s="1"/>
  <c r="E20"/>
  <c r="E21"/>
  <c r="H21" s="1"/>
  <c r="E22"/>
  <c r="E23"/>
  <c r="G23" s="1"/>
  <c r="E24"/>
  <c r="E25"/>
  <c r="H25" s="1"/>
  <c r="E26"/>
  <c r="E27"/>
  <c r="H27" s="1"/>
  <c r="E28"/>
  <c r="G28" s="1"/>
  <c r="E29"/>
  <c r="E30"/>
  <c r="E31"/>
  <c r="G31" s="1"/>
  <c r="E33"/>
  <c r="E34"/>
  <c r="E9"/>
  <c r="E53"/>
  <c r="E52"/>
  <c r="C52"/>
  <c r="C53" s="1"/>
  <c r="G50"/>
  <c r="G49"/>
  <c r="F49"/>
  <c r="F48"/>
  <c r="G46"/>
  <c r="G45"/>
  <c r="F45"/>
  <c r="G42"/>
  <c r="F42"/>
  <c r="F41"/>
  <c r="G40"/>
  <c r="G38"/>
  <c r="H34"/>
  <c r="G34"/>
  <c r="H33"/>
  <c r="G33"/>
  <c r="F32"/>
  <c r="D32"/>
  <c r="E32" s="1"/>
  <c r="G30"/>
  <c r="H30"/>
  <c r="H29"/>
  <c r="G27"/>
  <c r="H26"/>
  <c r="G25"/>
  <c r="H24"/>
  <c r="H22"/>
  <c r="G22"/>
  <c r="G21"/>
  <c r="H20"/>
  <c r="G18"/>
  <c r="H18"/>
  <c r="H17"/>
  <c r="H15"/>
  <c r="H14"/>
  <c r="G12"/>
  <c r="H12"/>
  <c r="H10"/>
  <c r="G10"/>
  <c r="G9"/>
  <c r="H9"/>
  <c r="E53" i="1"/>
  <c r="E52"/>
  <c r="C52"/>
  <c r="C53" s="1"/>
  <c r="D51"/>
  <c r="G51" s="1"/>
  <c r="D50"/>
  <c r="G50" s="1"/>
  <c r="D49"/>
  <c r="F49" s="1"/>
  <c r="G48"/>
  <c r="F48"/>
  <c r="D48"/>
  <c r="F47"/>
  <c r="D47"/>
  <c r="G47" s="1"/>
  <c r="D46"/>
  <c r="G46" s="1"/>
  <c r="F45"/>
  <c r="D45"/>
  <c r="G44"/>
  <c r="D44"/>
  <c r="G43"/>
  <c r="D43"/>
  <c r="D42"/>
  <c r="F42" s="1"/>
  <c r="F41"/>
  <c r="D41"/>
  <c r="G41" s="1"/>
  <c r="D40"/>
  <c r="G40" s="1"/>
  <c r="G39"/>
  <c r="F39"/>
  <c r="D39"/>
  <c r="D38"/>
  <c r="G38" s="1"/>
  <c r="D37"/>
  <c r="E34"/>
  <c r="G34" s="1"/>
  <c r="H33"/>
  <c r="G33"/>
  <c r="E33"/>
  <c r="G32"/>
  <c r="F32"/>
  <c r="E32"/>
  <c r="D32"/>
  <c r="H31"/>
  <c r="G31"/>
  <c r="E31"/>
  <c r="E30"/>
  <c r="H30" s="1"/>
  <c r="H29"/>
  <c r="E29"/>
  <c r="G28"/>
  <c r="E28"/>
  <c r="H28" s="1"/>
  <c r="G27"/>
  <c r="E27"/>
  <c r="H27" s="1"/>
  <c r="H26"/>
  <c r="E26"/>
  <c r="E25"/>
  <c r="G25" s="1"/>
  <c r="E24"/>
  <c r="H24" s="1"/>
  <c r="E23"/>
  <c r="G23" s="1"/>
  <c r="H22"/>
  <c r="G22"/>
  <c r="E22"/>
  <c r="G21"/>
  <c r="E21"/>
  <c r="H21" s="1"/>
  <c r="H20"/>
  <c r="E20"/>
  <c r="H19"/>
  <c r="G19"/>
  <c r="E19"/>
  <c r="E18"/>
  <c r="H18" s="1"/>
  <c r="E17"/>
  <c r="H17" s="1"/>
  <c r="E16"/>
  <c r="G16" s="1"/>
  <c r="H15"/>
  <c r="G15"/>
  <c r="E15"/>
  <c r="E14"/>
  <c r="H14" s="1"/>
  <c r="H13"/>
  <c r="E13"/>
  <c r="E12"/>
  <c r="H12" s="1"/>
  <c r="H11"/>
  <c r="E11"/>
  <c r="G10"/>
  <c r="E10"/>
  <c r="H10" s="1"/>
  <c r="G9"/>
  <c r="E9"/>
  <c r="H9" s="1"/>
  <c r="H31" i="10" l="1"/>
  <c r="H23"/>
  <c r="G22"/>
  <c r="H19"/>
  <c r="G15"/>
  <c r="H26"/>
  <c r="H10"/>
  <c r="H18"/>
  <c r="G9"/>
  <c r="F48"/>
  <c r="H33"/>
  <c r="G33"/>
  <c r="D54"/>
  <c r="F54" s="1"/>
  <c r="H16"/>
  <c r="H20"/>
  <c r="H24"/>
  <c r="H35"/>
  <c r="G40"/>
  <c r="G46"/>
  <c r="G50"/>
  <c r="F53"/>
  <c r="D53"/>
  <c r="G53" s="1"/>
  <c r="G38"/>
  <c r="F48" i="9"/>
  <c r="G33"/>
  <c r="H33"/>
  <c r="D54"/>
  <c r="G54" s="1"/>
  <c r="D53"/>
  <c r="H16"/>
  <c r="H20"/>
  <c r="H24"/>
  <c r="H35"/>
  <c r="G40"/>
  <c r="G46"/>
  <c r="G50"/>
  <c r="G38"/>
  <c r="G33" i="8"/>
  <c r="H33"/>
  <c r="H19"/>
  <c r="G31"/>
  <c r="G16"/>
  <c r="G23"/>
  <c r="H28"/>
  <c r="G43"/>
  <c r="D53"/>
  <c r="D54" s="1"/>
  <c r="F54" s="1"/>
  <c r="G17"/>
  <c r="G21"/>
  <c r="F38"/>
  <c r="F41"/>
  <c r="F47"/>
  <c r="G38"/>
  <c r="D53" i="7"/>
  <c r="F53" s="1"/>
  <c r="H15"/>
  <c r="G19"/>
  <c r="H31"/>
  <c r="G9"/>
  <c r="G17"/>
  <c r="G21"/>
  <c r="F38"/>
  <c r="F41"/>
  <c r="F47"/>
  <c r="G38"/>
  <c r="G33" i="6"/>
  <c r="H33"/>
  <c r="G32"/>
  <c r="G48"/>
  <c r="D54"/>
  <c r="F54" s="1"/>
  <c r="H15"/>
  <c r="G19"/>
  <c r="H31"/>
  <c r="G9"/>
  <c r="F53"/>
  <c r="G53"/>
  <c r="G17"/>
  <c r="G21"/>
  <c r="F38"/>
  <c r="F41"/>
  <c r="F47"/>
  <c r="G38"/>
  <c r="G19" i="5"/>
  <c r="G43"/>
  <c r="G47"/>
  <c r="H10"/>
  <c r="H15"/>
  <c r="G18"/>
  <c r="H22"/>
  <c r="H34"/>
  <c r="H9"/>
  <c r="G33"/>
  <c r="H33"/>
  <c r="D53"/>
  <c r="D54" s="1"/>
  <c r="H16"/>
  <c r="H20"/>
  <c r="H24"/>
  <c r="H35"/>
  <c r="G40"/>
  <c r="G46"/>
  <c r="G50"/>
  <c r="G38"/>
  <c r="H20" i="4"/>
  <c r="G23"/>
  <c r="H32"/>
  <c r="G33"/>
  <c r="H33"/>
  <c r="D54"/>
  <c r="F54" s="1"/>
  <c r="G17"/>
  <c r="G21"/>
  <c r="F38"/>
  <c r="F41"/>
  <c r="F47"/>
  <c r="D53"/>
  <c r="G38"/>
  <c r="H34" i="3"/>
  <c r="G32"/>
  <c r="G33"/>
  <c r="H33"/>
  <c r="G10"/>
  <c r="H19"/>
  <c r="G31"/>
  <c r="H15"/>
  <c r="H23"/>
  <c r="G28"/>
  <c r="H9"/>
  <c r="D54"/>
  <c r="G54" s="1"/>
  <c r="F40"/>
  <c r="G46"/>
  <c r="F53"/>
  <c r="G53"/>
  <c r="G16"/>
  <c r="G21"/>
  <c r="F38"/>
  <c r="F41"/>
  <c r="F47"/>
  <c r="G38"/>
  <c r="G39" i="2"/>
  <c r="F47"/>
  <c r="H19"/>
  <c r="H31"/>
  <c r="H16"/>
  <c r="H23"/>
  <c r="H28"/>
  <c r="H32"/>
  <c r="G32"/>
  <c r="D53"/>
  <c r="F53" s="1"/>
  <c r="G17"/>
  <c r="F37"/>
  <c r="F40"/>
  <c r="F46"/>
  <c r="D52"/>
  <c r="G37"/>
  <c r="D53" i="1"/>
  <c r="F53" s="1"/>
  <c r="D52"/>
  <c r="G52" s="1"/>
  <c r="H16"/>
  <c r="H25"/>
  <c r="H32"/>
  <c r="G49"/>
  <c r="H23"/>
  <c r="H34"/>
  <c r="G42"/>
  <c r="G12"/>
  <c r="G18"/>
  <c r="G30"/>
  <c r="G45"/>
  <c r="F52"/>
  <c r="G53"/>
  <c r="G17"/>
  <c r="F37"/>
  <c r="F40"/>
  <c r="F46"/>
  <c r="G37"/>
  <c r="G54" i="10" l="1"/>
  <c r="G53" i="9"/>
  <c r="F53"/>
  <c r="F54"/>
  <c r="G54" i="8"/>
  <c r="F53"/>
  <c r="G53"/>
  <c r="D54" i="7"/>
  <c r="G53"/>
  <c r="G54" i="6"/>
  <c r="F54" i="5"/>
  <c r="G54"/>
  <c r="F53"/>
  <c r="G53"/>
  <c r="G53" i="4"/>
  <c r="F53"/>
  <c r="G54"/>
  <c r="F54" i="3"/>
  <c r="G53" i="2"/>
  <c r="F52"/>
  <c r="G52"/>
  <c r="F54" i="7" l="1"/>
  <c r="G54"/>
</calcChain>
</file>

<file path=xl/sharedStrings.xml><?xml version="1.0" encoding="utf-8"?>
<sst xmlns="http://schemas.openxmlformats.org/spreadsheetml/2006/main" count="736" uniqueCount="100">
  <si>
    <t xml:space="preserve">                      И с п о л н е н и е </t>
  </si>
  <si>
    <r>
      <t>бюджета Администрация сельского поселения Пугачевский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</si>
  <si>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</si>
  <si>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по состоянию на 01 марта 2019 года.</t>
  </si>
  <si>
    <t>Наименование статей</t>
  </si>
  <si>
    <t>Код статей</t>
  </si>
  <si>
    <t>утверж.за 2019г.</t>
  </si>
  <si>
    <t xml:space="preserve">утверж за 2 месяца </t>
  </si>
  <si>
    <t xml:space="preserve">касса за 2 месяца 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</si>
  <si>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</si>
  <si>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</si>
  <si>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</si>
  <si>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</si>
  <si>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</si>
  <si>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</si>
  <si>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</si>
  <si>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</si>
  <si>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</si>
  <si>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</si>
  <si>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</si>
  <si>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</si>
  <si>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</si>
  <si>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</si>
  <si>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</si>
  <si>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</si>
  <si>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</si>
  <si>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</si>
  <si>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</si>
  <si>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</si>
  <si>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</si>
  <si>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</si>
  <si>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</si>
  <si>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</si>
  <si>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</si>
  <si>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</si>
  <si>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</si>
  <si>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</si>
  <si>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</si>
  <si>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</si>
  <si>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</si>
  <si>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</si>
  <si>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</si>
  <si>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</si>
  <si>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</si>
  <si>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</si>
  <si>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</si>
  <si>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</si>
  <si>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</si>
  <si>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</si>
  <si>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</si>
  <si>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>утвер.на 2019г.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</si>
  <si>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</si>
  <si>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</si>
  <si>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</si>
  <si>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</si>
  <si>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</si>
  <si>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</si>
  <si>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</si>
  <si>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</si>
  <si>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</si>
  <si>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</si>
  <si>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</si>
  <si>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</si>
  <si>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</si>
  <si>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</si>
  <si>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</si>
  <si>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</si>
  <si>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</si>
  <si>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</si>
  <si>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</si>
  <si>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по состоянию на 01 апреля 2019 года.</t>
  </si>
  <si>
    <t xml:space="preserve">утверж за 3 месяца </t>
  </si>
  <si>
    <t xml:space="preserve">касса за 3 месяца </t>
  </si>
  <si>
    <t>Прочие межбюд трансф</t>
  </si>
  <si>
    <t>по состоянию на 01 мая 2019 года.</t>
  </si>
  <si>
    <t xml:space="preserve">утверж за 4 месяца </t>
  </si>
  <si>
    <t xml:space="preserve">касса за 4 месяца </t>
  </si>
  <si>
    <t>коммун.усл ТКО</t>
  </si>
  <si>
    <t>223.8</t>
  </si>
  <si>
    <t>по состоянию на 01 июня 2019 года.</t>
  </si>
  <si>
    <t>утверж за 5 мес</t>
  </si>
  <si>
    <t>касса за 5 мес</t>
  </si>
  <si>
    <t>по состоянию на 01 июля 2019 года.</t>
  </si>
  <si>
    <t>утверж за 6 мес</t>
  </si>
  <si>
    <t>касса за 6 мес</t>
  </si>
  <si>
    <t>по состоянию на 01 августа 2019 года.</t>
  </si>
  <si>
    <t>утверж за 7 мес</t>
  </si>
  <si>
    <t>касса за 7 мес</t>
  </si>
  <si>
    <t>по состоянию на 01 сентября 2019 года.</t>
  </si>
  <si>
    <t>утверж за 8 мес</t>
  </si>
  <si>
    <t>касса за 8 мес</t>
  </si>
  <si>
    <t>по состоянию на 01 ноября 2019 года.</t>
  </si>
  <si>
    <t>утверж за 10 мес</t>
  </si>
  <si>
    <t>касса за 10 мес</t>
  </si>
  <si>
    <t>по состоянию на 01 декабря 2019 года.</t>
  </si>
  <si>
    <t>утверж за 11 мес</t>
  </si>
  <si>
    <t>касса за 11 мес</t>
  </si>
  <si>
    <t>по состоянию на 01 января 2020 года.</t>
  </si>
  <si>
    <t>утверж за 12 мес</t>
  </si>
  <si>
    <t>касса за 12 мес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</si>
</sst>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opLeftCell="A10" workbookViewId="0">
      <selection activeCell="B15" sqref="B15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3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3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700000</v>
      </c>
      <c r="E9" s="9">
        <f>SUM(D9/12*2)</f>
        <v>116666.66666666667</v>
      </c>
      <c r="F9" s="9">
        <v>103005</v>
      </c>
      <c r="G9" s="10">
        <f>F9/E9*100</f>
        <v>88.29</v>
      </c>
      <c r="H9" s="11">
        <f t="shared" ref="H9:H34" si="0">E9-F9</f>
        <v>13661.666666666672</v>
      </c>
    </row>
    <row r="10" spans="1:14">
      <c r="A10" s="12" t="s">
        <v>12</v>
      </c>
      <c r="B10" s="13"/>
      <c r="C10" s="8">
        <v>213</v>
      </c>
      <c r="D10" s="9">
        <v>211400</v>
      </c>
      <c r="E10" s="9">
        <f t="shared" ref="E10:E34" si="1">SUM(D10/12*2)</f>
        <v>35233.333333333336</v>
      </c>
      <c r="F10" s="9">
        <v>34543</v>
      </c>
      <c r="G10" s="10">
        <f>F10/E10*100</f>
        <v>98.040681173131489</v>
      </c>
      <c r="H10" s="11">
        <f t="shared" si="0"/>
        <v>690.33333333333576</v>
      </c>
    </row>
    <row r="11" spans="1:14">
      <c r="A11" s="12" t="s">
        <v>13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37800</v>
      </c>
      <c r="E12" s="9">
        <f t="shared" si="1"/>
        <v>6300</v>
      </c>
      <c r="F12" s="17">
        <v>2983</v>
      </c>
      <c r="G12" s="10">
        <f>F12/E12*100</f>
        <v>47.349206349206355</v>
      </c>
      <c r="H12" s="11">
        <f t="shared" si="0"/>
        <v>3317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216.66666666666666</v>
      </c>
      <c r="F13" s="9"/>
      <c r="G13" s="20"/>
      <c r="H13" s="11">
        <f t="shared" si="0"/>
        <v>216.66666666666666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400</v>
      </c>
      <c r="F14" s="9">
        <v>0</v>
      </c>
      <c r="G14" s="20"/>
      <c r="H14" s="11">
        <f>E14-F14</f>
        <v>400</v>
      </c>
    </row>
    <row r="15" spans="1:14">
      <c r="A15" s="47" t="s">
        <v>19</v>
      </c>
      <c r="B15" s="48"/>
      <c r="C15" s="19" t="s">
        <v>20</v>
      </c>
      <c r="D15" s="9">
        <v>45100</v>
      </c>
      <c r="E15" s="9">
        <f t="shared" si="1"/>
        <v>7516.666666666667</v>
      </c>
      <c r="F15" s="9">
        <v>26450</v>
      </c>
      <c r="G15" s="10">
        <f>F15/E15*100</f>
        <v>351.88470066518846</v>
      </c>
      <c r="H15" s="11">
        <f t="shared" si="0"/>
        <v>-18933.333333333332</v>
      </c>
    </row>
    <row r="16" spans="1:14">
      <c r="A16" s="14" t="s">
        <v>21</v>
      </c>
      <c r="B16" s="15"/>
      <c r="C16" s="19" t="s">
        <v>22</v>
      </c>
      <c r="D16" s="9">
        <v>150000</v>
      </c>
      <c r="E16" s="9">
        <f>SUM(D16/12*2)</f>
        <v>25000</v>
      </c>
      <c r="F16" s="9">
        <v>36767</v>
      </c>
      <c r="G16" s="10">
        <f>F16/E16*100</f>
        <v>147.06800000000001</v>
      </c>
      <c r="H16" s="11">
        <f>E16-F16</f>
        <v>-11767</v>
      </c>
    </row>
    <row r="17" spans="1:8">
      <c r="A17" s="21" t="s">
        <v>23</v>
      </c>
      <c r="B17" s="22"/>
      <c r="C17" s="23">
        <v>225</v>
      </c>
      <c r="D17" s="24">
        <v>66400</v>
      </c>
      <c r="E17" s="9">
        <f t="shared" si="1"/>
        <v>11066.666666666666</v>
      </c>
      <c r="F17" s="24">
        <v>5533</v>
      </c>
      <c r="G17" s="10">
        <f>F17/E17*100</f>
        <v>49.996987951807235</v>
      </c>
      <c r="H17" s="11">
        <f>E17-F17</f>
        <v>5533.6666666666661</v>
      </c>
    </row>
    <row r="18" spans="1:8">
      <c r="A18" s="21" t="s">
        <v>24</v>
      </c>
      <c r="B18" s="22"/>
      <c r="C18" s="23">
        <v>226</v>
      </c>
      <c r="D18" s="24">
        <v>20000</v>
      </c>
      <c r="E18" s="9">
        <f t="shared" si="1"/>
        <v>3333.3333333333335</v>
      </c>
      <c r="F18" s="24">
        <v>0</v>
      </c>
      <c r="G18" s="10">
        <f>F18/E18*100</f>
        <v>0</v>
      </c>
      <c r="H18" s="11">
        <f t="shared" si="0"/>
        <v>3333.3333333333335</v>
      </c>
    </row>
    <row r="19" spans="1:8">
      <c r="A19" s="21" t="s">
        <v>25</v>
      </c>
      <c r="B19" s="22"/>
      <c r="C19" s="18">
        <v>227</v>
      </c>
      <c r="D19" s="9">
        <v>7500</v>
      </c>
      <c r="E19" s="9">
        <f t="shared" si="1"/>
        <v>1250</v>
      </c>
      <c r="F19" s="9">
        <v>0</v>
      </c>
      <c r="G19" s="10">
        <f>F19/E19*100</f>
        <v>0</v>
      </c>
      <c r="H19" s="11">
        <f>E19-F19</f>
        <v>1250</v>
      </c>
    </row>
    <row r="20" spans="1:8">
      <c r="A20" s="12" t="s">
        <v>26</v>
      </c>
      <c r="B20" s="13"/>
      <c r="C20" s="25">
        <v>312</v>
      </c>
      <c r="D20" s="9">
        <v>30000</v>
      </c>
      <c r="E20" s="9">
        <f t="shared" si="1"/>
        <v>5000</v>
      </c>
      <c r="F20" s="9"/>
      <c r="G20" s="10"/>
      <c r="H20" s="11">
        <f t="shared" si="0"/>
        <v>5000</v>
      </c>
    </row>
    <row r="21" spans="1:8" ht="12" customHeight="1">
      <c r="A21" s="119" t="s">
        <v>27</v>
      </c>
      <c r="B21" s="120"/>
      <c r="C21" s="25" t="s">
        <v>28</v>
      </c>
      <c r="D21" s="26">
        <v>93038</v>
      </c>
      <c r="E21" s="9">
        <f t="shared" si="1"/>
        <v>15506.333333333334</v>
      </c>
      <c r="F21" s="26">
        <v>34561</v>
      </c>
      <c r="G21" s="10">
        <f>SUM(F21/E21*100)</f>
        <v>222.88312302500054</v>
      </c>
      <c r="H21" s="11">
        <f t="shared" si="0"/>
        <v>-19054.666666666664</v>
      </c>
    </row>
    <row r="22" spans="1:8">
      <c r="A22" s="6" t="s">
        <v>29</v>
      </c>
      <c r="B22" s="7"/>
      <c r="C22" s="25">
        <v>346</v>
      </c>
      <c r="D22" s="26">
        <v>16562</v>
      </c>
      <c r="E22" s="9">
        <f t="shared" si="1"/>
        <v>2760.3333333333335</v>
      </c>
      <c r="F22" s="26"/>
      <c r="G22" s="10">
        <f>F22/E22*100</f>
        <v>0</v>
      </c>
      <c r="H22" s="11">
        <f t="shared" si="0"/>
        <v>2760.3333333333335</v>
      </c>
    </row>
    <row r="23" spans="1:8" ht="12" customHeight="1">
      <c r="A23" s="119" t="s">
        <v>30</v>
      </c>
      <c r="B23" s="120"/>
      <c r="C23" s="25">
        <v>291</v>
      </c>
      <c r="D23" s="26">
        <v>9300</v>
      </c>
      <c r="E23" s="9">
        <f>SUM(D23/12*2)</f>
        <v>1550</v>
      </c>
      <c r="F23" s="26">
        <v>24</v>
      </c>
      <c r="G23" s="10">
        <f>SUM(F23/E23*100)</f>
        <v>1.5483870967741935</v>
      </c>
      <c r="H23" s="11">
        <f>E23-F23</f>
        <v>1526</v>
      </c>
    </row>
    <row r="24" spans="1:8">
      <c r="A24" s="21" t="s">
        <v>31</v>
      </c>
      <c r="B24" s="22"/>
      <c r="C24" s="27" t="s">
        <v>32</v>
      </c>
      <c r="D24" s="28">
        <v>1500</v>
      </c>
      <c r="E24" s="9">
        <f t="shared" si="1"/>
        <v>250</v>
      </c>
      <c r="F24" s="28"/>
      <c r="G24" s="10"/>
      <c r="H24" s="11">
        <f>E24-F24</f>
        <v>250</v>
      </c>
    </row>
    <row r="25" spans="1:8">
      <c r="A25" s="21" t="s">
        <v>33</v>
      </c>
      <c r="B25" s="22"/>
      <c r="C25" s="27" t="s">
        <v>34</v>
      </c>
      <c r="D25" s="28">
        <v>86300</v>
      </c>
      <c r="E25" s="9">
        <f t="shared" si="1"/>
        <v>14383.333333333334</v>
      </c>
      <c r="F25" s="28">
        <v>12984</v>
      </c>
      <c r="G25" s="10">
        <f>F25/E25*100</f>
        <v>90.27114716106604</v>
      </c>
      <c r="H25" s="11">
        <f t="shared" si="0"/>
        <v>1399.3333333333339</v>
      </c>
    </row>
    <row r="26" spans="1:8">
      <c r="A26" s="121" t="s">
        <v>35</v>
      </c>
      <c r="B26" s="122"/>
      <c r="C26" s="27" t="s">
        <v>36</v>
      </c>
      <c r="D26" s="28">
        <v>5000</v>
      </c>
      <c r="E26" s="9">
        <f t="shared" si="1"/>
        <v>833.33333333333337</v>
      </c>
      <c r="F26" s="28"/>
      <c r="G26" s="10">
        <v>0</v>
      </c>
      <c r="H26" s="11">
        <f t="shared" si="0"/>
        <v>833.33333333333337</v>
      </c>
    </row>
    <row r="27" spans="1:8">
      <c r="A27" s="12" t="s">
        <v>37</v>
      </c>
      <c r="B27" s="13"/>
      <c r="C27" s="29" t="s">
        <v>38</v>
      </c>
      <c r="D27" s="9">
        <v>4000</v>
      </c>
      <c r="E27" s="9">
        <f t="shared" si="1"/>
        <v>666.66666666666663</v>
      </c>
      <c r="F27" s="9"/>
      <c r="G27" s="10">
        <f>SUM(F27/E27*100)</f>
        <v>0</v>
      </c>
      <c r="H27" s="11">
        <f>E27-F27</f>
        <v>666.66666666666663</v>
      </c>
    </row>
    <row r="28" spans="1:8">
      <c r="A28" s="12" t="s">
        <v>39</v>
      </c>
      <c r="B28" s="13"/>
      <c r="C28" s="29" t="s">
        <v>40</v>
      </c>
      <c r="D28" s="9">
        <v>176000</v>
      </c>
      <c r="E28" s="9">
        <f t="shared" si="1"/>
        <v>29333.333333333332</v>
      </c>
      <c r="F28" s="9">
        <v>0</v>
      </c>
      <c r="G28" s="10">
        <f>SUM(F28/E28*100)</f>
        <v>0</v>
      </c>
      <c r="H28" s="11">
        <f>E28-F28</f>
        <v>29333.333333333332</v>
      </c>
    </row>
    <row r="29" spans="1:8">
      <c r="A29" s="12" t="s">
        <v>37</v>
      </c>
      <c r="B29" s="13"/>
      <c r="C29" s="29" t="s">
        <v>41</v>
      </c>
      <c r="D29" s="9">
        <v>0</v>
      </c>
      <c r="E29" s="9">
        <f t="shared" si="1"/>
        <v>0</v>
      </c>
      <c r="F29" s="9"/>
      <c r="G29" s="10"/>
      <c r="H29" s="11">
        <f>E29-F29</f>
        <v>0</v>
      </c>
    </row>
    <row r="30" spans="1:8">
      <c r="A30" s="12" t="s">
        <v>42</v>
      </c>
      <c r="B30" s="13"/>
      <c r="C30" s="29" t="s">
        <v>43</v>
      </c>
      <c r="D30" s="9">
        <v>522800</v>
      </c>
      <c r="E30" s="9">
        <f t="shared" si="1"/>
        <v>87133.333333333328</v>
      </c>
      <c r="F30" s="9"/>
      <c r="G30" s="10">
        <f>SUM(F30/E30*100)</f>
        <v>0</v>
      </c>
      <c r="H30" s="11">
        <f t="shared" si="0"/>
        <v>87133.333333333328</v>
      </c>
    </row>
    <row r="31" spans="1:8">
      <c r="A31" s="12" t="s">
        <v>44</v>
      </c>
      <c r="B31" s="13"/>
      <c r="C31" s="29" t="s">
        <v>45</v>
      </c>
      <c r="D31" s="9">
        <v>14500</v>
      </c>
      <c r="E31" s="9">
        <f t="shared" si="1"/>
        <v>2416.6666666666665</v>
      </c>
      <c r="F31" s="9"/>
      <c r="G31" s="10">
        <f>SUM(F31/E31*100)</f>
        <v>0</v>
      </c>
      <c r="H31" s="11">
        <f>E31-F31</f>
        <v>2416.6666666666665</v>
      </c>
    </row>
    <row r="32" spans="1:8" ht="12.75" customHeight="1">
      <c r="A32" s="30" t="s">
        <v>46</v>
      </c>
      <c r="B32" s="31"/>
      <c r="C32" s="23"/>
      <c r="D32" s="28">
        <f>SUM(D9:D31)</f>
        <v>2200900</v>
      </c>
      <c r="E32" s="9">
        <f t="shared" si="1"/>
        <v>366816.66666666669</v>
      </c>
      <c r="F32" s="28">
        <f>SUM(F9:F31)</f>
        <v>256850</v>
      </c>
      <c r="G32" s="10">
        <f>F32/E32*100</f>
        <v>70.021354900268079</v>
      </c>
      <c r="H32" s="11">
        <f t="shared" si="0"/>
        <v>109966.66666666669</v>
      </c>
    </row>
    <row r="33" spans="1:8">
      <c r="A33" s="32" t="s">
        <v>47</v>
      </c>
      <c r="B33" s="33"/>
      <c r="C33" s="8"/>
      <c r="D33" s="34">
        <v>620200</v>
      </c>
      <c r="E33" s="9">
        <f t="shared" si="1"/>
        <v>103366.66666666667</v>
      </c>
      <c r="F33" s="34">
        <v>97016</v>
      </c>
      <c r="G33" s="10">
        <f>F33/E33*100</f>
        <v>93.856175427281514</v>
      </c>
      <c r="H33" s="11">
        <f t="shared" si="0"/>
        <v>6350.6666666666715</v>
      </c>
    </row>
    <row r="34" spans="1:8">
      <c r="A34" s="113" t="s">
        <v>48</v>
      </c>
      <c r="B34" s="114"/>
      <c r="C34" s="35"/>
      <c r="D34" s="36">
        <v>770600</v>
      </c>
      <c r="E34" s="9">
        <f t="shared" si="1"/>
        <v>128433.33333333333</v>
      </c>
      <c r="F34" s="36">
        <v>146851</v>
      </c>
      <c r="G34" s="10">
        <f>F34/E34*100</f>
        <v>114.34025434726188</v>
      </c>
      <c r="H34" s="37">
        <f t="shared" si="0"/>
        <v>-18417.666666666672</v>
      </c>
    </row>
    <row r="36" spans="1:8" ht="27" customHeight="1">
      <c r="A36" s="117" t="s">
        <v>49</v>
      </c>
      <c r="B36" s="118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>
      <c r="A37" s="38" t="s">
        <v>54</v>
      </c>
      <c r="B37" s="39"/>
      <c r="C37" s="28">
        <v>1103100</v>
      </c>
      <c r="D37" s="34">
        <f>SUM(C37/12*2)</f>
        <v>183850</v>
      </c>
      <c r="E37" s="28">
        <v>183850</v>
      </c>
      <c r="F37" s="28">
        <f t="shared" ref="F37:F42" si="2">SUM(E37/D37*100)</f>
        <v>100</v>
      </c>
      <c r="G37" s="40">
        <f>E37-D37</f>
        <v>0</v>
      </c>
      <c r="H37" s="41"/>
    </row>
    <row r="38" spans="1:8" ht="12.75" customHeight="1">
      <c r="A38" s="113" t="s">
        <v>55</v>
      </c>
      <c r="B38" s="114"/>
      <c r="C38" s="28">
        <v>0</v>
      </c>
      <c r="D38" s="34">
        <f t="shared" ref="D38:D51" si="3">SUM(C38/12*2)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>
      <c r="A39" s="113" t="s">
        <v>56</v>
      </c>
      <c r="B39" s="114"/>
      <c r="C39" s="28">
        <v>86300</v>
      </c>
      <c r="D39" s="34">
        <f t="shared" si="3"/>
        <v>14383.333333333334</v>
      </c>
      <c r="E39" s="28">
        <v>21575</v>
      </c>
      <c r="F39" s="28">
        <f t="shared" si="2"/>
        <v>150</v>
      </c>
      <c r="G39" s="40">
        <f t="shared" ref="G39:G53" si="4">SUM(E39-D39)</f>
        <v>7191.6666666666661</v>
      </c>
      <c r="H39" s="41"/>
    </row>
    <row r="40" spans="1:8" ht="12.75" customHeight="1">
      <c r="A40" s="113" t="s">
        <v>57</v>
      </c>
      <c r="B40" s="114"/>
      <c r="C40" s="28">
        <v>176000</v>
      </c>
      <c r="D40" s="34">
        <f t="shared" si="3"/>
        <v>29333.333333333332</v>
      </c>
      <c r="E40" s="28">
        <v>56000</v>
      </c>
      <c r="F40" s="28">
        <f t="shared" si="2"/>
        <v>190.90909090909091</v>
      </c>
      <c r="G40" s="40">
        <f>SUM(E40-D40)</f>
        <v>26666.666666666668</v>
      </c>
      <c r="H40" s="41"/>
    </row>
    <row r="41" spans="1:8" ht="12.75" customHeight="1">
      <c r="A41" s="113" t="s">
        <v>58</v>
      </c>
      <c r="B41" s="114"/>
      <c r="C41" s="28">
        <v>500000</v>
      </c>
      <c r="D41" s="34">
        <f t="shared" si="3"/>
        <v>83333.333333333328</v>
      </c>
      <c r="E41" s="28">
        <v>125000</v>
      </c>
      <c r="F41" s="28">
        <f t="shared" si="2"/>
        <v>150</v>
      </c>
      <c r="G41" s="40">
        <f t="shared" si="4"/>
        <v>41666.666666666672</v>
      </c>
      <c r="H41" s="41"/>
    </row>
    <row r="42" spans="1:8" ht="12.75" customHeight="1">
      <c r="A42" s="113" t="s">
        <v>59</v>
      </c>
      <c r="B42" s="114"/>
      <c r="C42" s="28">
        <v>17500</v>
      </c>
      <c r="D42" s="34">
        <f t="shared" si="3"/>
        <v>2916.6666666666665</v>
      </c>
      <c r="E42" s="28">
        <v>17500</v>
      </c>
      <c r="F42" s="28">
        <f t="shared" si="2"/>
        <v>600</v>
      </c>
      <c r="G42" s="40">
        <f>SUM(E42-D42)</f>
        <v>14583.333333333334</v>
      </c>
      <c r="H42" s="41"/>
    </row>
    <row r="43" spans="1:8" ht="12.75" customHeight="1">
      <c r="A43" s="113" t="s">
        <v>60</v>
      </c>
      <c r="B43" s="114"/>
      <c r="C43" s="28">
        <v>0</v>
      </c>
      <c r="D43" s="34">
        <f t="shared" si="3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3"/>
      <c r="B44" s="114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>
      <c r="A45" s="32" t="s">
        <v>61</v>
      </c>
      <c r="B45" s="42"/>
      <c r="C45" s="34">
        <v>32000</v>
      </c>
      <c r="D45" s="34">
        <f t="shared" si="3"/>
        <v>5333.333333333333</v>
      </c>
      <c r="E45" s="34">
        <v>1936</v>
      </c>
      <c r="F45" s="28">
        <f>E45/D45*100</f>
        <v>36.300000000000004</v>
      </c>
      <c r="G45" s="40">
        <f t="shared" si="4"/>
        <v>-3397.333333333333</v>
      </c>
      <c r="H45" s="40"/>
    </row>
    <row r="46" spans="1:8" ht="12.75" customHeight="1">
      <c r="A46" s="43" t="s">
        <v>62</v>
      </c>
      <c r="B46" s="43"/>
      <c r="C46" s="34">
        <v>7000</v>
      </c>
      <c r="D46" s="34">
        <f t="shared" si="3"/>
        <v>1166.6666666666667</v>
      </c>
      <c r="E46" s="34">
        <v>27422</v>
      </c>
      <c r="F46" s="28">
        <f>E46/D46*100</f>
        <v>2350.4571428571426</v>
      </c>
      <c r="G46" s="40">
        <f t="shared" si="4"/>
        <v>26255.333333333332</v>
      </c>
      <c r="H46" s="40"/>
    </row>
    <row r="47" spans="1:8" ht="12.75" customHeight="1">
      <c r="A47" s="113" t="s">
        <v>63</v>
      </c>
      <c r="B47" s="114"/>
      <c r="C47" s="34">
        <v>28400</v>
      </c>
      <c r="D47" s="34">
        <f t="shared" si="3"/>
        <v>4733.333333333333</v>
      </c>
      <c r="E47" s="34">
        <v>288</v>
      </c>
      <c r="F47" s="28">
        <f>E47/D47*100</f>
        <v>6.0845070422535219</v>
      </c>
      <c r="G47" s="40">
        <f t="shared" si="4"/>
        <v>-4445.333333333333</v>
      </c>
      <c r="H47" s="40"/>
    </row>
    <row r="48" spans="1:8">
      <c r="A48" s="113" t="s">
        <v>64</v>
      </c>
      <c r="B48" s="114"/>
      <c r="C48" s="34">
        <v>10000</v>
      </c>
      <c r="D48" s="34">
        <f t="shared" si="3"/>
        <v>1666.6666666666667</v>
      </c>
      <c r="E48" s="34">
        <v>2915</v>
      </c>
      <c r="F48" s="28">
        <f>SUM(E48/D48*100)</f>
        <v>174.89999999999998</v>
      </c>
      <c r="G48" s="40">
        <f t="shared" si="4"/>
        <v>1248.3333333333333</v>
      </c>
      <c r="H48" s="40"/>
    </row>
    <row r="49" spans="1:8" ht="12.75" customHeight="1">
      <c r="A49" s="113" t="s">
        <v>65</v>
      </c>
      <c r="B49" s="114"/>
      <c r="C49" s="34">
        <v>227400</v>
      </c>
      <c r="D49" s="34">
        <f t="shared" si="3"/>
        <v>37900</v>
      </c>
      <c r="E49" s="34">
        <v>6170</v>
      </c>
      <c r="F49" s="28">
        <f>SUM(E49/D49*100)</f>
        <v>16.279683377308707</v>
      </c>
      <c r="G49" s="40">
        <f t="shared" si="4"/>
        <v>-31730</v>
      </c>
      <c r="H49" s="40"/>
    </row>
    <row r="50" spans="1:8" ht="12.75" customHeight="1">
      <c r="A50" s="113" t="s">
        <v>66</v>
      </c>
      <c r="B50" s="114"/>
      <c r="C50" s="34">
        <v>4000</v>
      </c>
      <c r="D50" s="34">
        <f t="shared" si="3"/>
        <v>666.66666666666663</v>
      </c>
      <c r="E50" s="34">
        <v>400</v>
      </c>
      <c r="F50" s="28"/>
      <c r="G50" s="40">
        <f t="shared" si="4"/>
        <v>-266.66666666666663</v>
      </c>
      <c r="H50" s="40"/>
    </row>
    <row r="51" spans="1:8" ht="12.75" customHeight="1">
      <c r="A51" s="113" t="s">
        <v>67</v>
      </c>
      <c r="B51" s="114"/>
      <c r="C51" s="34">
        <v>5200</v>
      </c>
      <c r="D51" s="34">
        <f t="shared" si="3"/>
        <v>866.66666666666663</v>
      </c>
      <c r="E51" s="34">
        <v>0</v>
      </c>
      <c r="F51" s="34"/>
      <c r="G51" s="40">
        <f t="shared" si="4"/>
        <v>-866.66666666666663</v>
      </c>
      <c r="H51" s="40"/>
    </row>
    <row r="52" spans="1:8">
      <c r="A52" s="113" t="s">
        <v>68</v>
      </c>
      <c r="B52" s="114"/>
      <c r="C52" s="34">
        <f>SUM(C45:C51)</f>
        <v>314000</v>
      </c>
      <c r="D52" s="34">
        <f>SUM(D45:D51)</f>
        <v>52333.333333333328</v>
      </c>
      <c r="E52" s="34">
        <f>SUM(E45:E51)</f>
        <v>39131</v>
      </c>
      <c r="F52" s="44">
        <f>SUM(E52/D52*100)</f>
        <v>74.772611464968165</v>
      </c>
      <c r="G52" s="40">
        <f t="shared" si="4"/>
        <v>-13202.333333333328</v>
      </c>
      <c r="H52" s="40"/>
    </row>
    <row r="53" spans="1:8">
      <c r="A53" s="45" t="s">
        <v>69</v>
      </c>
      <c r="B53" s="46"/>
      <c r="C53" s="34">
        <f>SUM(C37,C52,C39,C40,C41,C42,C38,C44,C43)</f>
        <v>2196900</v>
      </c>
      <c r="D53" s="34">
        <f>SUM(D37+D38+D39+D40+D41+D52+D42+D43+D44)</f>
        <v>366150</v>
      </c>
      <c r="E53" s="34">
        <f>SUM(E37+E38+E39+E40+E41+E52+E42+E43+E44)</f>
        <v>443056</v>
      </c>
      <c r="F53" s="34">
        <f>E53/D53*100</f>
        <v>121.00396012563156</v>
      </c>
      <c r="G53" s="40">
        <f t="shared" si="4"/>
        <v>76906</v>
      </c>
      <c r="H53" s="40"/>
    </row>
    <row r="55" spans="1:8" ht="12.75" customHeight="1"/>
  </sheetData>
  <mergeCells count="22"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7:B47"/>
    <mergeCell ref="A40:B40"/>
    <mergeCell ref="B4:H4"/>
    <mergeCell ref="B5:F5"/>
    <mergeCell ref="C6:F6"/>
    <mergeCell ref="A8:B8"/>
    <mergeCell ref="A21:B21"/>
    <mergeCell ref="A23:B23"/>
    <mergeCell ref="A26:B26"/>
    <mergeCell ref="A34:B34"/>
    <mergeCell ref="A36:B36"/>
    <mergeCell ref="A38:B38"/>
    <mergeCell ref="A39:B3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tabSelected="1" topLeftCell="A13" workbookViewId="0">
      <selection activeCell="F29" sqref="F29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5" width="11.85546875" customWidth="1"/>
    <col min="6" max="6" width="10.28515625" customWidth="1"/>
    <col min="7" max="7" width="10.5703125" customWidth="1"/>
    <col min="8" max="8" width="12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97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107" t="s">
        <v>5</v>
      </c>
      <c r="D8" s="4" t="s">
        <v>6</v>
      </c>
      <c r="E8" s="4" t="s">
        <v>98</v>
      </c>
      <c r="F8" s="4" t="s">
        <v>99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834470</v>
      </c>
      <c r="E9" s="9">
        <f>SUM(D9/12*12)</f>
        <v>834470</v>
      </c>
      <c r="F9" s="9">
        <v>834470</v>
      </c>
      <c r="G9" s="10">
        <f>F9/E9*100</f>
        <v>100</v>
      </c>
      <c r="H9" s="34">
        <f t="shared" ref="H9:H35" si="0">E9-F9</f>
        <v>0</v>
      </c>
    </row>
    <row r="10" spans="1:14">
      <c r="A10" s="110" t="s">
        <v>12</v>
      </c>
      <c r="B10" s="111"/>
      <c r="C10" s="8">
        <v>213</v>
      </c>
      <c r="D10" s="9">
        <v>238573</v>
      </c>
      <c r="E10" s="9">
        <f t="shared" ref="E10:E35" si="1">SUM(D10/12*12)</f>
        <v>238573</v>
      </c>
      <c r="F10" s="9">
        <v>238573</v>
      </c>
      <c r="G10" s="10">
        <f>F10/E10*100</f>
        <v>100</v>
      </c>
      <c r="H10" s="34">
        <f t="shared" si="0"/>
        <v>0</v>
      </c>
    </row>
    <row r="11" spans="1:14">
      <c r="A11" s="110" t="s">
        <v>13</v>
      </c>
      <c r="B11" s="111"/>
      <c r="C11" s="8">
        <v>212</v>
      </c>
      <c r="D11" s="9">
        <v>0</v>
      </c>
      <c r="E11" s="9">
        <f t="shared" si="1"/>
        <v>0</v>
      </c>
      <c r="F11" s="9">
        <v>0</v>
      </c>
      <c r="G11" s="10"/>
      <c r="H11" s="34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30878</v>
      </c>
      <c r="E12" s="9">
        <f t="shared" si="1"/>
        <v>30878</v>
      </c>
      <c r="F12" s="17">
        <v>30878</v>
      </c>
      <c r="G12" s="10">
        <f>F12/E12*100</f>
        <v>100</v>
      </c>
      <c r="H12" s="34">
        <f t="shared" si="0"/>
        <v>0</v>
      </c>
    </row>
    <row r="13" spans="1:14">
      <c r="A13" s="18" t="s">
        <v>15</v>
      </c>
      <c r="B13" s="18"/>
      <c r="C13" s="19" t="s">
        <v>16</v>
      </c>
      <c r="D13" s="9">
        <v>0</v>
      </c>
      <c r="E13" s="9">
        <f t="shared" si="1"/>
        <v>0</v>
      </c>
      <c r="F13" s="9">
        <v>0</v>
      </c>
      <c r="G13" s="20"/>
      <c r="H13" s="34">
        <f t="shared" si="0"/>
        <v>0</v>
      </c>
    </row>
    <row r="14" spans="1:14">
      <c r="A14" s="18" t="s">
        <v>17</v>
      </c>
      <c r="B14" s="18"/>
      <c r="C14" s="19" t="s">
        <v>18</v>
      </c>
      <c r="D14" s="9">
        <v>3100</v>
      </c>
      <c r="E14" s="9">
        <f t="shared" si="1"/>
        <v>3100</v>
      </c>
      <c r="F14" s="9">
        <v>3100</v>
      </c>
      <c r="G14" s="20"/>
      <c r="H14" s="34">
        <f>E14-F14</f>
        <v>0</v>
      </c>
    </row>
    <row r="15" spans="1:14">
      <c r="A15" s="110" t="s">
        <v>19</v>
      </c>
      <c r="B15" s="111"/>
      <c r="C15" s="19" t="s">
        <v>20</v>
      </c>
      <c r="D15" s="9">
        <v>47700</v>
      </c>
      <c r="E15" s="9">
        <f t="shared" si="1"/>
        <v>47700</v>
      </c>
      <c r="F15" s="9">
        <v>47700</v>
      </c>
      <c r="G15" s="10">
        <f t="shared" ref="G15:G21" si="2">F15/E15*100</f>
        <v>100</v>
      </c>
      <c r="H15" s="34">
        <f t="shared" si="0"/>
        <v>0</v>
      </c>
    </row>
    <row r="16" spans="1:14">
      <c r="A16" s="14" t="s">
        <v>21</v>
      </c>
      <c r="B16" s="15"/>
      <c r="C16" s="19" t="s">
        <v>22</v>
      </c>
      <c r="D16" s="9">
        <v>130000</v>
      </c>
      <c r="E16" s="9">
        <f t="shared" si="1"/>
        <v>130000</v>
      </c>
      <c r="F16" s="9">
        <v>130000</v>
      </c>
      <c r="G16" s="10">
        <f t="shared" si="2"/>
        <v>100</v>
      </c>
      <c r="H16" s="34">
        <f>E16-F16</f>
        <v>0</v>
      </c>
    </row>
    <row r="17" spans="1:8">
      <c r="A17" s="14" t="s">
        <v>77</v>
      </c>
      <c r="B17" s="15"/>
      <c r="C17" s="19" t="s">
        <v>78</v>
      </c>
      <c r="D17" s="9">
        <v>302</v>
      </c>
      <c r="E17" s="9">
        <f t="shared" si="1"/>
        <v>302</v>
      </c>
      <c r="F17" s="9">
        <v>302</v>
      </c>
      <c r="G17" s="10">
        <f t="shared" si="2"/>
        <v>100</v>
      </c>
      <c r="H17" s="34">
        <f>E17-F17</f>
        <v>0</v>
      </c>
    </row>
    <row r="18" spans="1:8">
      <c r="A18" s="21" t="s">
        <v>23</v>
      </c>
      <c r="B18" s="22"/>
      <c r="C18" s="23">
        <v>225</v>
      </c>
      <c r="D18" s="24">
        <v>22133</v>
      </c>
      <c r="E18" s="9">
        <f t="shared" si="1"/>
        <v>22133</v>
      </c>
      <c r="F18" s="24">
        <v>22133</v>
      </c>
      <c r="G18" s="10">
        <f t="shared" si="2"/>
        <v>100</v>
      </c>
      <c r="H18" s="34">
        <f>E18-F18</f>
        <v>0</v>
      </c>
    </row>
    <row r="19" spans="1:8">
      <c r="A19" s="21" t="s">
        <v>24</v>
      </c>
      <c r="B19" s="22"/>
      <c r="C19" s="23">
        <v>226</v>
      </c>
      <c r="D19" s="24">
        <v>9651</v>
      </c>
      <c r="E19" s="9">
        <f t="shared" si="1"/>
        <v>9651</v>
      </c>
      <c r="F19" s="24">
        <v>9651</v>
      </c>
      <c r="G19" s="10">
        <f t="shared" si="2"/>
        <v>100</v>
      </c>
      <c r="H19" s="34">
        <f t="shared" si="0"/>
        <v>0</v>
      </c>
    </row>
    <row r="20" spans="1:8">
      <c r="A20" s="21" t="s">
        <v>25</v>
      </c>
      <c r="B20" s="22"/>
      <c r="C20" s="18">
        <v>227</v>
      </c>
      <c r="D20" s="9">
        <v>0</v>
      </c>
      <c r="E20" s="9">
        <f t="shared" si="1"/>
        <v>0</v>
      </c>
      <c r="F20" s="9">
        <v>0</v>
      </c>
      <c r="G20" s="10">
        <v>0</v>
      </c>
      <c r="H20" s="34">
        <f>E20-F20</f>
        <v>0</v>
      </c>
    </row>
    <row r="21" spans="1:8">
      <c r="A21" s="110" t="s">
        <v>26</v>
      </c>
      <c r="B21" s="111"/>
      <c r="C21" s="25">
        <v>312</v>
      </c>
      <c r="D21" s="9">
        <v>12395</v>
      </c>
      <c r="E21" s="9">
        <f t="shared" si="1"/>
        <v>12395</v>
      </c>
      <c r="F21" s="9">
        <v>12395</v>
      </c>
      <c r="G21" s="10">
        <f t="shared" si="2"/>
        <v>100</v>
      </c>
      <c r="H21" s="34">
        <f t="shared" si="0"/>
        <v>0</v>
      </c>
    </row>
    <row r="22" spans="1:8" ht="12" customHeight="1">
      <c r="A22" s="119" t="s">
        <v>27</v>
      </c>
      <c r="B22" s="120"/>
      <c r="C22" s="25" t="s">
        <v>28</v>
      </c>
      <c r="D22" s="26">
        <v>114201</v>
      </c>
      <c r="E22" s="9">
        <f t="shared" si="1"/>
        <v>114201</v>
      </c>
      <c r="F22" s="26">
        <v>114201</v>
      </c>
      <c r="G22" s="10">
        <f>SUM(F22/E22*100)</f>
        <v>100</v>
      </c>
      <c r="H22" s="34">
        <f t="shared" si="0"/>
        <v>0</v>
      </c>
    </row>
    <row r="23" spans="1:8">
      <c r="A23" s="6" t="s">
        <v>29</v>
      </c>
      <c r="B23" s="7"/>
      <c r="C23" s="25">
        <v>346</v>
      </c>
      <c r="D23" s="26">
        <v>27617</v>
      </c>
      <c r="E23" s="9">
        <f t="shared" si="1"/>
        <v>27617</v>
      </c>
      <c r="F23" s="26">
        <v>27617</v>
      </c>
      <c r="G23" s="10">
        <f>F23/E23*100</f>
        <v>100</v>
      </c>
      <c r="H23" s="34">
        <f t="shared" si="0"/>
        <v>0</v>
      </c>
    </row>
    <row r="24" spans="1:8" ht="12" customHeight="1">
      <c r="A24" s="119" t="s">
        <v>30</v>
      </c>
      <c r="B24" s="120"/>
      <c r="C24" s="25">
        <v>291</v>
      </c>
      <c r="D24" s="26">
        <v>4989</v>
      </c>
      <c r="E24" s="9">
        <f t="shared" si="1"/>
        <v>4989</v>
      </c>
      <c r="F24" s="26">
        <v>4989</v>
      </c>
      <c r="G24" s="10">
        <f>SUM(F24/E24*100)</f>
        <v>100</v>
      </c>
      <c r="H24" s="34">
        <f>E24-F24</f>
        <v>0</v>
      </c>
    </row>
    <row r="25" spans="1:8">
      <c r="A25" s="21" t="s">
        <v>31</v>
      </c>
      <c r="B25" s="22"/>
      <c r="C25" s="27" t="s">
        <v>32</v>
      </c>
      <c r="D25" s="28">
        <v>1680</v>
      </c>
      <c r="E25" s="9">
        <f t="shared" si="1"/>
        <v>1680</v>
      </c>
      <c r="F25" s="28">
        <v>1680</v>
      </c>
      <c r="G25" s="10"/>
      <c r="H25" s="34">
        <f>E25-F25</f>
        <v>0</v>
      </c>
    </row>
    <row r="26" spans="1:8">
      <c r="A26" s="21" t="s">
        <v>33</v>
      </c>
      <c r="B26" s="22"/>
      <c r="C26" s="27" t="s">
        <v>34</v>
      </c>
      <c r="D26" s="28">
        <v>86300</v>
      </c>
      <c r="E26" s="9">
        <f t="shared" si="1"/>
        <v>86300</v>
      </c>
      <c r="F26" s="28">
        <v>86300</v>
      </c>
      <c r="G26" s="10">
        <f>F26/E26*100</f>
        <v>100</v>
      </c>
      <c r="H26" s="34">
        <f t="shared" si="0"/>
        <v>0</v>
      </c>
    </row>
    <row r="27" spans="1:8">
      <c r="A27" s="121" t="s">
        <v>35</v>
      </c>
      <c r="B27" s="122"/>
      <c r="C27" s="27" t="s">
        <v>36</v>
      </c>
      <c r="D27" s="28">
        <v>67646</v>
      </c>
      <c r="E27" s="9">
        <f t="shared" si="1"/>
        <v>67646</v>
      </c>
      <c r="F27" s="28">
        <v>67646</v>
      </c>
      <c r="G27" s="10">
        <v>0</v>
      </c>
      <c r="H27" s="34">
        <f t="shared" si="0"/>
        <v>0</v>
      </c>
    </row>
    <row r="28" spans="1:8">
      <c r="A28" s="110" t="s">
        <v>37</v>
      </c>
      <c r="B28" s="111"/>
      <c r="C28" s="29" t="s">
        <v>38</v>
      </c>
      <c r="D28" s="9">
        <v>3000</v>
      </c>
      <c r="E28" s="9">
        <f t="shared" si="1"/>
        <v>3000</v>
      </c>
      <c r="F28" s="9">
        <v>3000</v>
      </c>
      <c r="G28" s="10">
        <f>SUM(F28/E28*100)</f>
        <v>100</v>
      </c>
      <c r="H28" s="34">
        <f>E28-F28</f>
        <v>0</v>
      </c>
    </row>
    <row r="29" spans="1:8">
      <c r="A29" s="110" t="s">
        <v>39</v>
      </c>
      <c r="B29" s="111"/>
      <c r="C29" s="29" t="s">
        <v>40</v>
      </c>
      <c r="D29" s="9">
        <v>246000</v>
      </c>
      <c r="E29" s="9">
        <f t="shared" si="1"/>
        <v>246000</v>
      </c>
      <c r="F29" s="9">
        <v>73021</v>
      </c>
      <c r="G29" s="10">
        <f>SUM(F29/E29*100)</f>
        <v>29.683333333333334</v>
      </c>
      <c r="H29" s="34">
        <f>E29-F29</f>
        <v>172979</v>
      </c>
    </row>
    <row r="30" spans="1:8">
      <c r="A30" s="110" t="s">
        <v>37</v>
      </c>
      <c r="B30" s="111"/>
      <c r="C30" s="29" t="s">
        <v>41</v>
      </c>
      <c r="D30" s="9">
        <v>8000</v>
      </c>
      <c r="E30" s="9">
        <f t="shared" si="1"/>
        <v>8000</v>
      </c>
      <c r="F30" s="9">
        <v>8000</v>
      </c>
      <c r="G30" s="10"/>
      <c r="H30" s="34">
        <f>E30-F30</f>
        <v>0</v>
      </c>
    </row>
    <row r="31" spans="1:8">
      <c r="A31" s="110" t="s">
        <v>42</v>
      </c>
      <c r="B31" s="111"/>
      <c r="C31" s="29" t="s">
        <v>43</v>
      </c>
      <c r="D31" s="9">
        <v>638205</v>
      </c>
      <c r="E31" s="9">
        <f t="shared" si="1"/>
        <v>638205</v>
      </c>
      <c r="F31" s="9">
        <v>638205</v>
      </c>
      <c r="G31" s="10">
        <f>SUM(F31/E31*100)</f>
        <v>100</v>
      </c>
      <c r="H31" s="34">
        <f t="shared" si="0"/>
        <v>0</v>
      </c>
    </row>
    <row r="32" spans="1:8">
      <c r="A32" s="110" t="s">
        <v>44</v>
      </c>
      <c r="B32" s="111"/>
      <c r="C32" s="29" t="s">
        <v>45</v>
      </c>
      <c r="D32" s="9">
        <v>258000</v>
      </c>
      <c r="E32" s="9">
        <f t="shared" si="1"/>
        <v>258000</v>
      </c>
      <c r="F32" s="9">
        <v>258000</v>
      </c>
      <c r="G32" s="10">
        <f>SUM(F32/E32*100)</f>
        <v>100</v>
      </c>
      <c r="H32" s="34">
        <f>E32-F32</f>
        <v>0</v>
      </c>
    </row>
    <row r="33" spans="1:8" ht="12.75" customHeight="1">
      <c r="A33" s="108" t="s">
        <v>46</v>
      </c>
      <c r="B33" s="109"/>
      <c r="C33" s="23"/>
      <c r="D33" s="28">
        <f>SUM(D9:D32)</f>
        <v>2784840</v>
      </c>
      <c r="E33" s="9">
        <f t="shared" si="1"/>
        <v>2784840</v>
      </c>
      <c r="F33" s="28">
        <f>SUM(F9:F32)</f>
        <v>2611861</v>
      </c>
      <c r="G33" s="10">
        <f>F33/E33*100</f>
        <v>93.788547995576039</v>
      </c>
      <c r="H33" s="34">
        <f t="shared" si="0"/>
        <v>172979</v>
      </c>
    </row>
    <row r="34" spans="1:8">
      <c r="A34" s="105" t="s">
        <v>47</v>
      </c>
      <c r="B34" s="106"/>
      <c r="C34" s="8"/>
      <c r="D34" s="34">
        <v>699881</v>
      </c>
      <c r="E34" s="9">
        <f t="shared" si="1"/>
        <v>699881</v>
      </c>
      <c r="F34" s="34">
        <v>699881</v>
      </c>
      <c r="G34" s="10">
        <f>F34/E34*100</f>
        <v>100</v>
      </c>
      <c r="H34" s="34">
        <f t="shared" si="0"/>
        <v>0</v>
      </c>
    </row>
    <row r="35" spans="1:8">
      <c r="A35" s="113" t="s">
        <v>48</v>
      </c>
      <c r="B35" s="114"/>
      <c r="C35" s="35"/>
      <c r="D35" s="36">
        <v>776130</v>
      </c>
      <c r="E35" s="9">
        <f t="shared" si="1"/>
        <v>776130</v>
      </c>
      <c r="F35" s="36">
        <v>776130</v>
      </c>
      <c r="G35" s="10">
        <f>F35/E35*100</f>
        <v>100</v>
      </c>
      <c r="H35" s="36">
        <f t="shared" si="0"/>
        <v>0</v>
      </c>
    </row>
    <row r="37" spans="1:8" ht="27" customHeight="1">
      <c r="A37" s="117" t="s">
        <v>49</v>
      </c>
      <c r="B37" s="118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1103100</v>
      </c>
      <c r="D38" s="34">
        <f>SUM(C38/12*12)</f>
        <v>1103100</v>
      </c>
      <c r="E38" s="28">
        <v>1103100</v>
      </c>
      <c r="F38" s="28">
        <f t="shared" ref="F38:F43" si="3">SUM(E38/D38*100)</f>
        <v>100</v>
      </c>
      <c r="G38" s="40">
        <f>E38-D38</f>
        <v>0</v>
      </c>
      <c r="H38" s="41"/>
    </row>
    <row r="39" spans="1:8" ht="12.75" customHeight="1">
      <c r="A39" s="113" t="s">
        <v>55</v>
      </c>
      <c r="B39" s="114"/>
      <c r="C39" s="28">
        <v>0</v>
      </c>
      <c r="D39" s="34">
        <f t="shared" ref="D39:D52" si="4">SUM(C39/12*12)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3" t="s">
        <v>56</v>
      </c>
      <c r="B40" s="114"/>
      <c r="C40" s="28">
        <v>86300</v>
      </c>
      <c r="D40" s="34">
        <f t="shared" si="4"/>
        <v>86300</v>
      </c>
      <c r="E40" s="28">
        <v>86300</v>
      </c>
      <c r="F40" s="28">
        <f t="shared" si="3"/>
        <v>100</v>
      </c>
      <c r="G40" s="40">
        <f t="shared" ref="G40:G54" si="5">SUM(E40-D40)</f>
        <v>0</v>
      </c>
      <c r="H40" s="41"/>
    </row>
    <row r="41" spans="1:8" ht="12.75" customHeight="1">
      <c r="A41" s="113" t="s">
        <v>57</v>
      </c>
      <c r="B41" s="114"/>
      <c r="C41" s="28">
        <v>246000</v>
      </c>
      <c r="D41" s="34">
        <f t="shared" si="4"/>
        <v>246000</v>
      </c>
      <c r="E41" s="28">
        <v>73021</v>
      </c>
      <c r="F41" s="28">
        <f t="shared" si="3"/>
        <v>29.683333333333334</v>
      </c>
      <c r="G41" s="40">
        <f>SUM(E41-D41)</f>
        <v>-172979</v>
      </c>
      <c r="H41" s="41"/>
    </row>
    <row r="42" spans="1:8" ht="12.75" customHeight="1">
      <c r="A42" s="113" t="s">
        <v>58</v>
      </c>
      <c r="B42" s="114"/>
      <c r="C42" s="28">
        <v>700000</v>
      </c>
      <c r="D42" s="34">
        <f t="shared" si="4"/>
        <v>700000</v>
      </c>
      <c r="E42" s="28">
        <v>700000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>
      <c r="A43" s="113" t="s">
        <v>59</v>
      </c>
      <c r="B43" s="114"/>
      <c r="C43" s="28">
        <v>95700</v>
      </c>
      <c r="D43" s="34">
        <f t="shared" si="4"/>
        <v>95700</v>
      </c>
      <c r="E43" s="28">
        <v>95700</v>
      </c>
      <c r="F43" s="28">
        <f t="shared" si="3"/>
        <v>100</v>
      </c>
      <c r="G43" s="40">
        <f>SUM(E43-D43)</f>
        <v>0</v>
      </c>
      <c r="H43" s="41"/>
    </row>
    <row r="44" spans="1:8" ht="12.75" customHeight="1">
      <c r="A44" s="113" t="s">
        <v>73</v>
      </c>
      <c r="B44" s="114"/>
      <c r="C44" s="28">
        <v>192351</v>
      </c>
      <c r="D44" s="34">
        <f t="shared" si="4"/>
        <v>192351</v>
      </c>
      <c r="E44" s="28">
        <v>192351</v>
      </c>
      <c r="F44" s="28"/>
      <c r="G44" s="40">
        <f>SUM(E44-D44)</f>
        <v>0</v>
      </c>
      <c r="H44" s="41"/>
    </row>
    <row r="45" spans="1:8" ht="12.75" customHeight="1">
      <c r="A45" s="113"/>
      <c r="B45" s="114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105" t="s">
        <v>61</v>
      </c>
      <c r="B46" s="42"/>
      <c r="C46" s="34">
        <v>29174</v>
      </c>
      <c r="D46" s="34">
        <f t="shared" si="4"/>
        <v>29174</v>
      </c>
      <c r="E46" s="34">
        <v>29359</v>
      </c>
      <c r="F46" s="28">
        <f>E46/D46*100</f>
        <v>100.63412627682182</v>
      </c>
      <c r="G46" s="40">
        <f t="shared" si="5"/>
        <v>185</v>
      </c>
      <c r="H46" s="40"/>
    </row>
    <row r="47" spans="1:8" ht="12.75" customHeight="1">
      <c r="A47" s="43" t="s">
        <v>62</v>
      </c>
      <c r="B47" s="43"/>
      <c r="C47" s="34">
        <v>26151</v>
      </c>
      <c r="D47" s="34">
        <f t="shared" si="4"/>
        <v>26151</v>
      </c>
      <c r="E47" s="34">
        <v>39961</v>
      </c>
      <c r="F47" s="28">
        <f>E47/D47*100</f>
        <v>152.80868800428283</v>
      </c>
      <c r="G47" s="40">
        <f t="shared" si="5"/>
        <v>13810</v>
      </c>
      <c r="H47" s="40"/>
    </row>
    <row r="48" spans="1:8" ht="12.75" customHeight="1">
      <c r="A48" s="113" t="s">
        <v>63</v>
      </c>
      <c r="B48" s="114"/>
      <c r="C48" s="34">
        <v>82986</v>
      </c>
      <c r="D48" s="34">
        <f t="shared" si="4"/>
        <v>82986</v>
      </c>
      <c r="E48" s="34">
        <v>83209</v>
      </c>
      <c r="F48" s="28">
        <f>E48/D48*100</f>
        <v>100.26872002506447</v>
      </c>
      <c r="G48" s="40">
        <f t="shared" si="5"/>
        <v>223</v>
      </c>
      <c r="H48" s="40"/>
    </row>
    <row r="49" spans="1:8">
      <c r="A49" s="113" t="s">
        <v>64</v>
      </c>
      <c r="B49" s="114"/>
      <c r="C49" s="34">
        <v>9300</v>
      </c>
      <c r="D49" s="34">
        <f t="shared" si="4"/>
        <v>9300</v>
      </c>
      <c r="E49" s="34">
        <v>9381</v>
      </c>
      <c r="F49" s="28">
        <f>SUM(E49/D49*100)</f>
        <v>100.87096774193549</v>
      </c>
      <c r="G49" s="40">
        <f t="shared" si="5"/>
        <v>81</v>
      </c>
      <c r="H49" s="40"/>
    </row>
    <row r="50" spans="1:8" ht="12.75" customHeight="1">
      <c r="A50" s="113" t="s">
        <v>65</v>
      </c>
      <c r="B50" s="114"/>
      <c r="C50" s="34">
        <v>199400</v>
      </c>
      <c r="D50" s="34">
        <f t="shared" si="4"/>
        <v>199400</v>
      </c>
      <c r="E50" s="34">
        <v>200336</v>
      </c>
      <c r="F50" s="28">
        <f>SUM(E50/D50*100)</f>
        <v>100.46940822467403</v>
      </c>
      <c r="G50" s="40">
        <f t="shared" si="5"/>
        <v>936</v>
      </c>
      <c r="H50" s="40"/>
    </row>
    <row r="51" spans="1:8" ht="12.75" customHeight="1">
      <c r="A51" s="113" t="s">
        <v>66</v>
      </c>
      <c r="B51" s="114"/>
      <c r="C51" s="34">
        <v>2200</v>
      </c>
      <c r="D51" s="34">
        <f t="shared" si="4"/>
        <v>2200</v>
      </c>
      <c r="E51" s="34">
        <v>2200</v>
      </c>
      <c r="F51" s="28"/>
      <c r="G51" s="40">
        <f t="shared" si="5"/>
        <v>0</v>
      </c>
      <c r="H51" s="40"/>
    </row>
    <row r="52" spans="1:8" ht="12.75" customHeight="1">
      <c r="A52" s="113" t="s">
        <v>67</v>
      </c>
      <c r="B52" s="114"/>
      <c r="C52" s="34">
        <v>0</v>
      </c>
      <c r="D52" s="34">
        <f t="shared" si="4"/>
        <v>0</v>
      </c>
      <c r="E52" s="34">
        <v>0</v>
      </c>
      <c r="F52" s="34"/>
      <c r="G52" s="40">
        <f t="shared" si="5"/>
        <v>0</v>
      </c>
      <c r="H52" s="40"/>
    </row>
    <row r="53" spans="1:8">
      <c r="A53" s="113" t="s">
        <v>68</v>
      </c>
      <c r="B53" s="114"/>
      <c r="C53" s="34">
        <f>SUM(C46:C52)</f>
        <v>349211</v>
      </c>
      <c r="D53" s="34">
        <f>SUM(D46:D52)</f>
        <v>349211</v>
      </c>
      <c r="E53" s="34">
        <f>SUM(E46:E52)</f>
        <v>364446</v>
      </c>
      <c r="F53" s="44">
        <f>SUM(E53/D53*100)</f>
        <v>104.3626918968761</v>
      </c>
      <c r="G53" s="40">
        <f t="shared" si="5"/>
        <v>15235</v>
      </c>
      <c r="H53" s="112"/>
    </row>
    <row r="54" spans="1:8">
      <c r="A54" s="45" t="s">
        <v>69</v>
      </c>
      <c r="B54" s="46"/>
      <c r="C54" s="34">
        <f>SUM(C38,C53,C40,C41,C42,C43,C39,C45,C44)</f>
        <v>2772662</v>
      </c>
      <c r="D54" s="34">
        <f>SUM(D38+D39+D40+D41+D42+D53+D43+D44+D45)</f>
        <v>2772662</v>
      </c>
      <c r="E54" s="34">
        <f>SUM(E38+E39+E40+E41+E42+E53+E43+E44+E45)</f>
        <v>2614918</v>
      </c>
      <c r="F54" s="34">
        <f>E54/D54*100</f>
        <v>94.310738200328785</v>
      </c>
      <c r="G54" s="40">
        <f t="shared" si="5"/>
        <v>-157744</v>
      </c>
      <c r="H54" s="40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opLeftCell="A10" workbookViewId="0">
      <selection activeCell="F35" sqref="F35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70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51" t="s">
        <v>5</v>
      </c>
      <c r="D8" s="4" t="s">
        <v>6</v>
      </c>
      <c r="E8" s="4" t="s">
        <v>71</v>
      </c>
      <c r="F8" s="4" t="s">
        <v>72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700000</v>
      </c>
      <c r="E9" s="9">
        <f>SUM(D9/12*3)</f>
        <v>175000</v>
      </c>
      <c r="F9" s="9">
        <v>156112</v>
      </c>
      <c r="G9" s="10">
        <f>F9/E9*100</f>
        <v>89.206857142857146</v>
      </c>
      <c r="H9" s="11">
        <f t="shared" ref="H9:H34" si="0">E9-F9</f>
        <v>18888</v>
      </c>
    </row>
    <row r="10" spans="1:14">
      <c r="A10" s="54" t="s">
        <v>12</v>
      </c>
      <c r="B10" s="55"/>
      <c r="C10" s="8">
        <v>213</v>
      </c>
      <c r="D10" s="9">
        <v>211400</v>
      </c>
      <c r="E10" s="9">
        <f t="shared" ref="E10:E34" si="1">SUM(D10/12*3)</f>
        <v>52850</v>
      </c>
      <c r="F10" s="9">
        <v>50619</v>
      </c>
      <c r="G10" s="10">
        <f>F10/E10*100</f>
        <v>95.778618732261108</v>
      </c>
      <c r="H10" s="11">
        <f t="shared" si="0"/>
        <v>2231</v>
      </c>
    </row>
    <row r="11" spans="1:14">
      <c r="A11" s="54" t="s">
        <v>13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37800</v>
      </c>
      <c r="E12" s="9">
        <f t="shared" si="1"/>
        <v>9450</v>
      </c>
      <c r="F12" s="17">
        <v>5880</v>
      </c>
      <c r="G12" s="10">
        <f>F12/E12*100</f>
        <v>62.222222222222221</v>
      </c>
      <c r="H12" s="11">
        <f t="shared" si="0"/>
        <v>3570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325</v>
      </c>
      <c r="F13" s="9"/>
      <c r="G13" s="20"/>
      <c r="H13" s="11">
        <f t="shared" si="0"/>
        <v>325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600</v>
      </c>
      <c r="F14" s="9">
        <v>0</v>
      </c>
      <c r="G14" s="20"/>
      <c r="H14" s="11">
        <f>E14-F14</f>
        <v>600</v>
      </c>
    </row>
    <row r="15" spans="1:14">
      <c r="A15" s="54" t="s">
        <v>19</v>
      </c>
      <c r="B15" s="55"/>
      <c r="C15" s="19" t="s">
        <v>20</v>
      </c>
      <c r="D15" s="9">
        <v>45100</v>
      </c>
      <c r="E15" s="9">
        <f t="shared" si="1"/>
        <v>11275</v>
      </c>
      <c r="F15" s="9">
        <v>26450</v>
      </c>
      <c r="G15" s="10">
        <f t="shared" ref="G15:G20" si="2">F15/E15*100</f>
        <v>234.58980044345896</v>
      </c>
      <c r="H15" s="11">
        <f t="shared" si="0"/>
        <v>-15175</v>
      </c>
    </row>
    <row r="16" spans="1:14">
      <c r="A16" s="14" t="s">
        <v>21</v>
      </c>
      <c r="B16" s="15"/>
      <c r="C16" s="19" t="s">
        <v>22</v>
      </c>
      <c r="D16" s="9">
        <v>150000</v>
      </c>
      <c r="E16" s="9">
        <f t="shared" si="1"/>
        <v>37500</v>
      </c>
      <c r="F16" s="9">
        <v>91927</v>
      </c>
      <c r="G16" s="10">
        <f t="shared" si="2"/>
        <v>245.13866666666667</v>
      </c>
      <c r="H16" s="11">
        <f>E16-F16</f>
        <v>-54427</v>
      </c>
    </row>
    <row r="17" spans="1:8">
      <c r="A17" s="21" t="s">
        <v>23</v>
      </c>
      <c r="B17" s="22"/>
      <c r="C17" s="23">
        <v>225</v>
      </c>
      <c r="D17" s="24">
        <v>66400</v>
      </c>
      <c r="E17" s="9">
        <f t="shared" si="1"/>
        <v>16600</v>
      </c>
      <c r="F17" s="24">
        <v>11067</v>
      </c>
      <c r="G17" s="10">
        <f t="shared" si="2"/>
        <v>66.668674698795186</v>
      </c>
      <c r="H17" s="11">
        <f>E17-F17</f>
        <v>5533</v>
      </c>
    </row>
    <row r="18" spans="1:8">
      <c r="A18" s="21" t="s">
        <v>24</v>
      </c>
      <c r="B18" s="22"/>
      <c r="C18" s="23">
        <v>226</v>
      </c>
      <c r="D18" s="24">
        <v>20000</v>
      </c>
      <c r="E18" s="9">
        <f t="shared" si="1"/>
        <v>5000</v>
      </c>
      <c r="F18" s="24">
        <v>0</v>
      </c>
      <c r="G18" s="10">
        <f t="shared" si="2"/>
        <v>0</v>
      </c>
      <c r="H18" s="11">
        <f t="shared" si="0"/>
        <v>5000</v>
      </c>
    </row>
    <row r="19" spans="1:8">
      <c r="A19" s="21" t="s">
        <v>25</v>
      </c>
      <c r="B19" s="22"/>
      <c r="C19" s="18">
        <v>227</v>
      </c>
      <c r="D19" s="9">
        <v>7500</v>
      </c>
      <c r="E19" s="9">
        <f t="shared" si="1"/>
        <v>1875</v>
      </c>
      <c r="F19" s="9">
        <v>0</v>
      </c>
      <c r="G19" s="10">
        <f t="shared" si="2"/>
        <v>0</v>
      </c>
      <c r="H19" s="11">
        <f>E19-F19</f>
        <v>1875</v>
      </c>
    </row>
    <row r="20" spans="1:8">
      <c r="A20" s="54" t="s">
        <v>26</v>
      </c>
      <c r="B20" s="55"/>
      <c r="C20" s="25">
        <v>312</v>
      </c>
      <c r="D20" s="9">
        <v>30000</v>
      </c>
      <c r="E20" s="9">
        <f t="shared" si="1"/>
        <v>7500</v>
      </c>
      <c r="F20" s="9">
        <v>12395</v>
      </c>
      <c r="G20" s="10">
        <f t="shared" si="2"/>
        <v>165.26666666666668</v>
      </c>
      <c r="H20" s="11">
        <f t="shared" si="0"/>
        <v>-4895</v>
      </c>
    </row>
    <row r="21" spans="1:8" ht="12" customHeight="1">
      <c r="A21" s="119" t="s">
        <v>27</v>
      </c>
      <c r="B21" s="120"/>
      <c r="C21" s="25" t="s">
        <v>28</v>
      </c>
      <c r="D21" s="26">
        <v>93038</v>
      </c>
      <c r="E21" s="9">
        <f t="shared" si="1"/>
        <v>23259.5</v>
      </c>
      <c r="F21" s="26">
        <v>39475</v>
      </c>
      <c r="G21" s="10">
        <f>SUM(F21/E21*100)</f>
        <v>169.71560007738773</v>
      </c>
      <c r="H21" s="11">
        <f t="shared" si="0"/>
        <v>-16215.5</v>
      </c>
    </row>
    <row r="22" spans="1:8">
      <c r="A22" s="6" t="s">
        <v>29</v>
      </c>
      <c r="B22" s="7"/>
      <c r="C22" s="25">
        <v>346</v>
      </c>
      <c r="D22" s="26">
        <v>16562</v>
      </c>
      <c r="E22" s="9">
        <f t="shared" si="1"/>
        <v>4140.5</v>
      </c>
      <c r="F22" s="26"/>
      <c r="G22" s="10">
        <f>F22/E22*100</f>
        <v>0</v>
      </c>
      <c r="H22" s="11">
        <f t="shared" si="0"/>
        <v>4140.5</v>
      </c>
    </row>
    <row r="23" spans="1:8" ht="12" customHeight="1">
      <c r="A23" s="119" t="s">
        <v>30</v>
      </c>
      <c r="B23" s="120"/>
      <c r="C23" s="25">
        <v>291</v>
      </c>
      <c r="D23" s="26">
        <v>9300</v>
      </c>
      <c r="E23" s="9">
        <f t="shared" si="1"/>
        <v>2325</v>
      </c>
      <c r="F23" s="26">
        <v>24</v>
      </c>
      <c r="G23" s="10">
        <f>SUM(F23/E23*100)</f>
        <v>1.032258064516129</v>
      </c>
      <c r="H23" s="11">
        <f>E23-F23</f>
        <v>2301</v>
      </c>
    </row>
    <row r="24" spans="1:8">
      <c r="A24" s="21" t="s">
        <v>31</v>
      </c>
      <c r="B24" s="22"/>
      <c r="C24" s="27" t="s">
        <v>32</v>
      </c>
      <c r="D24" s="28">
        <v>1500</v>
      </c>
      <c r="E24" s="9">
        <f t="shared" si="1"/>
        <v>375</v>
      </c>
      <c r="F24" s="28"/>
      <c r="G24" s="10"/>
      <c r="H24" s="11">
        <f>E24-F24</f>
        <v>375</v>
      </c>
    </row>
    <row r="25" spans="1:8">
      <c r="A25" s="21" t="s">
        <v>33</v>
      </c>
      <c r="B25" s="22"/>
      <c r="C25" s="27" t="s">
        <v>34</v>
      </c>
      <c r="D25" s="28">
        <v>86300</v>
      </c>
      <c r="E25" s="9">
        <f t="shared" si="1"/>
        <v>21575</v>
      </c>
      <c r="F25" s="28">
        <v>20209</v>
      </c>
      <c r="G25" s="10">
        <f>F25/E25*100</f>
        <v>93.668597914252601</v>
      </c>
      <c r="H25" s="11">
        <f t="shared" si="0"/>
        <v>1366</v>
      </c>
    </row>
    <row r="26" spans="1:8">
      <c r="A26" s="121" t="s">
        <v>35</v>
      </c>
      <c r="B26" s="122"/>
      <c r="C26" s="27" t="s">
        <v>36</v>
      </c>
      <c r="D26" s="28">
        <v>5000</v>
      </c>
      <c r="E26" s="9">
        <f t="shared" si="1"/>
        <v>1250</v>
      </c>
      <c r="F26" s="28"/>
      <c r="G26" s="10">
        <v>0</v>
      </c>
      <c r="H26" s="11">
        <f t="shared" si="0"/>
        <v>1250</v>
      </c>
    </row>
    <row r="27" spans="1:8">
      <c r="A27" s="54" t="s">
        <v>37</v>
      </c>
      <c r="B27" s="55"/>
      <c r="C27" s="29" t="s">
        <v>38</v>
      </c>
      <c r="D27" s="9">
        <v>4000</v>
      </c>
      <c r="E27" s="9">
        <f t="shared" si="1"/>
        <v>1000</v>
      </c>
      <c r="F27" s="9"/>
      <c r="G27" s="10">
        <f>SUM(F27/E27*100)</f>
        <v>0</v>
      </c>
      <c r="H27" s="11">
        <f>E27-F27</f>
        <v>1000</v>
      </c>
    </row>
    <row r="28" spans="1:8">
      <c r="A28" s="54" t="s">
        <v>39</v>
      </c>
      <c r="B28" s="55"/>
      <c r="C28" s="29" t="s">
        <v>40</v>
      </c>
      <c r="D28" s="9">
        <v>176000</v>
      </c>
      <c r="E28" s="9">
        <f t="shared" si="1"/>
        <v>44000</v>
      </c>
      <c r="F28" s="9">
        <v>0</v>
      </c>
      <c r="G28" s="10">
        <f>SUM(F28/E28*100)</f>
        <v>0</v>
      </c>
      <c r="H28" s="11">
        <f>E28-F28</f>
        <v>44000</v>
      </c>
    </row>
    <row r="29" spans="1:8">
      <c r="A29" s="54" t="s">
        <v>37</v>
      </c>
      <c r="B29" s="55"/>
      <c r="C29" s="29" t="s">
        <v>41</v>
      </c>
      <c r="D29" s="9">
        <v>0</v>
      </c>
      <c r="E29" s="9">
        <f t="shared" si="1"/>
        <v>0</v>
      </c>
      <c r="F29" s="9"/>
      <c r="G29" s="10"/>
      <c r="H29" s="11">
        <f>E29-F29</f>
        <v>0</v>
      </c>
    </row>
    <row r="30" spans="1:8">
      <c r="A30" s="54" t="s">
        <v>42</v>
      </c>
      <c r="B30" s="55"/>
      <c r="C30" s="29" t="s">
        <v>43</v>
      </c>
      <c r="D30" s="9">
        <v>906345</v>
      </c>
      <c r="E30" s="9">
        <f t="shared" si="1"/>
        <v>226586.25</v>
      </c>
      <c r="F30" s="9">
        <v>2345</v>
      </c>
      <c r="G30" s="10">
        <f>SUM(F30/E30*100)</f>
        <v>1.0349259939647706</v>
      </c>
      <c r="H30" s="11">
        <f t="shared" si="0"/>
        <v>224241.25</v>
      </c>
    </row>
    <row r="31" spans="1:8">
      <c r="A31" s="54" t="s">
        <v>44</v>
      </c>
      <c r="B31" s="55"/>
      <c r="C31" s="29" t="s">
        <v>45</v>
      </c>
      <c r="D31" s="9">
        <v>14500</v>
      </c>
      <c r="E31" s="9">
        <f t="shared" si="1"/>
        <v>3625</v>
      </c>
      <c r="F31" s="9"/>
      <c r="G31" s="10">
        <f>SUM(F31/E31*100)</f>
        <v>0</v>
      </c>
      <c r="H31" s="11">
        <f>E31-F31</f>
        <v>3625</v>
      </c>
    </row>
    <row r="32" spans="1:8" ht="12.75" customHeight="1">
      <c r="A32" s="52" t="s">
        <v>46</v>
      </c>
      <c r="B32" s="53"/>
      <c r="C32" s="23"/>
      <c r="D32" s="28">
        <f>SUM(D9:D31)</f>
        <v>2584445</v>
      </c>
      <c r="E32" s="9">
        <f t="shared" si="1"/>
        <v>646111.25</v>
      </c>
      <c r="F32" s="28">
        <f>SUM(F9:F31)</f>
        <v>416503</v>
      </c>
      <c r="G32" s="10">
        <f>F32/E32*100</f>
        <v>64.463047191950309</v>
      </c>
      <c r="H32" s="11">
        <f t="shared" si="0"/>
        <v>229608.25</v>
      </c>
    </row>
    <row r="33" spans="1:8">
      <c r="A33" s="49" t="s">
        <v>47</v>
      </c>
      <c r="B33" s="50"/>
      <c r="C33" s="8"/>
      <c r="D33" s="34">
        <v>620200</v>
      </c>
      <c r="E33" s="9">
        <f t="shared" si="1"/>
        <v>155050</v>
      </c>
      <c r="F33" s="34">
        <v>144724</v>
      </c>
      <c r="G33" s="10">
        <f>F33/E33*100</f>
        <v>93.340212834569485</v>
      </c>
      <c r="H33" s="11">
        <f t="shared" si="0"/>
        <v>10326</v>
      </c>
    </row>
    <row r="34" spans="1:8">
      <c r="A34" s="113" t="s">
        <v>48</v>
      </c>
      <c r="B34" s="114"/>
      <c r="C34" s="35"/>
      <c r="D34" s="36">
        <v>770600</v>
      </c>
      <c r="E34" s="9">
        <f t="shared" si="1"/>
        <v>192650</v>
      </c>
      <c r="F34" s="36">
        <v>249225</v>
      </c>
      <c r="G34" s="10">
        <f>F34/E34*100</f>
        <v>129.36672722553854</v>
      </c>
      <c r="H34" s="37">
        <f t="shared" si="0"/>
        <v>-56575</v>
      </c>
    </row>
    <row r="36" spans="1:8" ht="27" customHeight="1">
      <c r="A36" s="117" t="s">
        <v>49</v>
      </c>
      <c r="B36" s="118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>
      <c r="A37" s="38" t="s">
        <v>54</v>
      </c>
      <c r="B37" s="39"/>
      <c r="C37" s="28">
        <v>1103100</v>
      </c>
      <c r="D37" s="34">
        <f>SUM(C37/12*3)</f>
        <v>275775</v>
      </c>
      <c r="E37" s="28">
        <v>275775</v>
      </c>
      <c r="F37" s="28">
        <f t="shared" ref="F37:F42" si="3">SUM(E37/D37*100)</f>
        <v>100</v>
      </c>
      <c r="G37" s="40">
        <f>E37-D37</f>
        <v>0</v>
      </c>
      <c r="H37" s="41"/>
    </row>
    <row r="38" spans="1:8" ht="12.75" customHeight="1">
      <c r="A38" s="113" t="s">
        <v>55</v>
      </c>
      <c r="B38" s="114"/>
      <c r="C38" s="28">
        <v>0</v>
      </c>
      <c r="D38" s="34">
        <f t="shared" ref="D38:D51" si="4">SUM(C38/12*3)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>
      <c r="A39" s="113" t="s">
        <v>56</v>
      </c>
      <c r="B39" s="114"/>
      <c r="C39" s="28">
        <v>86300</v>
      </c>
      <c r="D39" s="34">
        <f t="shared" si="4"/>
        <v>21575</v>
      </c>
      <c r="E39" s="28">
        <v>21575</v>
      </c>
      <c r="F39" s="28">
        <f t="shared" si="3"/>
        <v>100</v>
      </c>
      <c r="G39" s="40">
        <f t="shared" ref="G39:G53" si="5">SUM(E39-D39)</f>
        <v>0</v>
      </c>
      <c r="H39" s="41"/>
    </row>
    <row r="40" spans="1:8" ht="12.75" customHeight="1">
      <c r="A40" s="113" t="s">
        <v>57</v>
      </c>
      <c r="B40" s="114"/>
      <c r="C40" s="28">
        <v>176000</v>
      </c>
      <c r="D40" s="34">
        <f t="shared" si="4"/>
        <v>44000</v>
      </c>
      <c r="E40" s="28">
        <v>56000</v>
      </c>
      <c r="F40" s="28">
        <f t="shared" si="3"/>
        <v>127.27272727272727</v>
      </c>
      <c r="G40" s="40">
        <f>SUM(E40-D40)</f>
        <v>12000</v>
      </c>
      <c r="H40" s="41"/>
    </row>
    <row r="41" spans="1:8" ht="12.75" customHeight="1">
      <c r="A41" s="113" t="s">
        <v>58</v>
      </c>
      <c r="B41" s="114"/>
      <c r="C41" s="28">
        <v>500000</v>
      </c>
      <c r="D41" s="34">
        <f t="shared" si="4"/>
        <v>125000</v>
      </c>
      <c r="E41" s="28">
        <v>125000</v>
      </c>
      <c r="F41" s="28">
        <f t="shared" si="3"/>
        <v>100</v>
      </c>
      <c r="G41" s="40">
        <f t="shared" si="5"/>
        <v>0</v>
      </c>
      <c r="H41" s="41"/>
    </row>
    <row r="42" spans="1:8" ht="12.75" customHeight="1">
      <c r="A42" s="113" t="s">
        <v>59</v>
      </c>
      <c r="B42" s="114"/>
      <c r="C42" s="28">
        <v>17500</v>
      </c>
      <c r="D42" s="34">
        <f t="shared" si="4"/>
        <v>4375</v>
      </c>
      <c r="E42" s="28">
        <v>17500</v>
      </c>
      <c r="F42" s="28">
        <f t="shared" si="3"/>
        <v>400</v>
      </c>
      <c r="G42" s="40">
        <f>SUM(E42-D42)</f>
        <v>13125</v>
      </c>
      <c r="H42" s="41"/>
    </row>
    <row r="43" spans="1:8" ht="12.75" customHeight="1">
      <c r="A43" s="113" t="s">
        <v>73</v>
      </c>
      <c r="B43" s="114"/>
      <c r="C43" s="28">
        <v>383545</v>
      </c>
      <c r="D43" s="34">
        <f t="shared" si="4"/>
        <v>95886.25</v>
      </c>
      <c r="E43" s="28">
        <v>0</v>
      </c>
      <c r="F43" s="28"/>
      <c r="G43" s="40">
        <f>SUM(E43-D43)</f>
        <v>-95886.25</v>
      </c>
      <c r="H43" s="41"/>
    </row>
    <row r="44" spans="1:8" ht="12.75" customHeight="1">
      <c r="A44" s="113"/>
      <c r="B44" s="114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>
      <c r="A45" s="49" t="s">
        <v>61</v>
      </c>
      <c r="B45" s="42"/>
      <c r="C45" s="34">
        <v>32000</v>
      </c>
      <c r="D45" s="34">
        <f t="shared" si="4"/>
        <v>8000</v>
      </c>
      <c r="E45" s="34">
        <v>3551</v>
      </c>
      <c r="F45" s="28">
        <f>E45/D45*100</f>
        <v>44.387500000000003</v>
      </c>
      <c r="G45" s="40">
        <f t="shared" si="5"/>
        <v>-4449</v>
      </c>
      <c r="H45" s="40"/>
    </row>
    <row r="46" spans="1:8" ht="12.75" customHeight="1">
      <c r="A46" s="43" t="s">
        <v>62</v>
      </c>
      <c r="B46" s="43"/>
      <c r="C46" s="34">
        <v>7000</v>
      </c>
      <c r="D46" s="34">
        <f t="shared" si="4"/>
        <v>1750</v>
      </c>
      <c r="E46" s="34">
        <v>29831</v>
      </c>
      <c r="F46" s="28">
        <f>E46/D46*100</f>
        <v>1704.6285714285716</v>
      </c>
      <c r="G46" s="40">
        <f t="shared" si="5"/>
        <v>28081</v>
      </c>
      <c r="H46" s="40"/>
    </row>
    <row r="47" spans="1:8" ht="12.75" customHeight="1">
      <c r="A47" s="113" t="s">
        <v>63</v>
      </c>
      <c r="B47" s="114"/>
      <c r="C47" s="34">
        <v>28400</v>
      </c>
      <c r="D47" s="34">
        <f t="shared" si="4"/>
        <v>7100</v>
      </c>
      <c r="E47" s="34">
        <v>348</v>
      </c>
      <c r="F47" s="28">
        <f>E47/D47*100</f>
        <v>4.9014084507042259</v>
      </c>
      <c r="G47" s="40">
        <f t="shared" si="5"/>
        <v>-6752</v>
      </c>
      <c r="H47" s="40"/>
    </row>
    <row r="48" spans="1:8">
      <c r="A48" s="113" t="s">
        <v>64</v>
      </c>
      <c r="B48" s="114"/>
      <c r="C48" s="34">
        <v>10000</v>
      </c>
      <c r="D48" s="34">
        <f t="shared" si="4"/>
        <v>2500</v>
      </c>
      <c r="E48" s="34">
        <v>2915</v>
      </c>
      <c r="F48" s="28">
        <f>SUM(E48/D48*100)</f>
        <v>116.6</v>
      </c>
      <c r="G48" s="40">
        <f t="shared" si="5"/>
        <v>415</v>
      </c>
      <c r="H48" s="40"/>
    </row>
    <row r="49" spans="1:8" ht="12.75" customHeight="1">
      <c r="A49" s="113" t="s">
        <v>65</v>
      </c>
      <c r="B49" s="114"/>
      <c r="C49" s="34">
        <v>227400</v>
      </c>
      <c r="D49" s="34">
        <f t="shared" si="4"/>
        <v>56850</v>
      </c>
      <c r="E49" s="34">
        <v>7329</v>
      </c>
      <c r="F49" s="28">
        <f>SUM(E49/D49*100)</f>
        <v>12.891820580474933</v>
      </c>
      <c r="G49" s="40">
        <f t="shared" si="5"/>
        <v>-49521</v>
      </c>
      <c r="H49" s="40"/>
    </row>
    <row r="50" spans="1:8" ht="12.75" customHeight="1">
      <c r="A50" s="113" t="s">
        <v>66</v>
      </c>
      <c r="B50" s="114"/>
      <c r="C50" s="34">
        <v>4000</v>
      </c>
      <c r="D50" s="34">
        <f t="shared" si="4"/>
        <v>1000</v>
      </c>
      <c r="E50" s="34">
        <v>400</v>
      </c>
      <c r="F50" s="28"/>
      <c r="G50" s="40">
        <f t="shared" si="5"/>
        <v>-600</v>
      </c>
      <c r="H50" s="40"/>
    </row>
    <row r="51" spans="1:8" ht="12.75" customHeight="1">
      <c r="A51" s="113" t="s">
        <v>67</v>
      </c>
      <c r="B51" s="114"/>
      <c r="C51" s="34">
        <v>5200</v>
      </c>
      <c r="D51" s="34">
        <f t="shared" si="4"/>
        <v>1300</v>
      </c>
      <c r="E51" s="34">
        <v>0</v>
      </c>
      <c r="F51" s="34"/>
      <c r="G51" s="40">
        <f t="shared" si="5"/>
        <v>-1300</v>
      </c>
      <c r="H51" s="40"/>
    </row>
    <row r="52" spans="1:8">
      <c r="A52" s="113" t="s">
        <v>68</v>
      </c>
      <c r="B52" s="114"/>
      <c r="C52" s="34">
        <f>SUM(C45:C51)</f>
        <v>314000</v>
      </c>
      <c r="D52" s="34">
        <f>SUM(D45:D51)</f>
        <v>78500</v>
      </c>
      <c r="E52" s="34">
        <f>SUM(E45:E51)</f>
        <v>44374</v>
      </c>
      <c r="F52" s="44">
        <f>SUM(E52/D52*100)</f>
        <v>56.527388535031839</v>
      </c>
      <c r="G52" s="40">
        <f t="shared" si="5"/>
        <v>-34126</v>
      </c>
      <c r="H52" s="40"/>
    </row>
    <row r="53" spans="1:8">
      <c r="A53" s="45" t="s">
        <v>69</v>
      </c>
      <c r="B53" s="46"/>
      <c r="C53" s="34">
        <f>SUM(C37,C52,C39,C40,C41,C42,C38,C44,C43)</f>
        <v>2580445</v>
      </c>
      <c r="D53" s="34">
        <f>SUM(D37+D38+D39+D40+D41+D52+D42+D43+D44)</f>
        <v>645111.25</v>
      </c>
      <c r="E53" s="34">
        <f>SUM(E37+E38+E39+E40+E41+E52+E42+E43+E44)</f>
        <v>540224</v>
      </c>
      <c r="F53" s="34">
        <f>E53/D53*100</f>
        <v>83.74121517800225</v>
      </c>
      <c r="G53" s="40">
        <f t="shared" si="5"/>
        <v>-104887.25</v>
      </c>
      <c r="H53" s="40"/>
    </row>
    <row r="55" spans="1:8" ht="12.75" customHeight="1"/>
  </sheetData>
  <mergeCells count="22">
    <mergeCell ref="A40:B40"/>
    <mergeCell ref="B4:H4"/>
    <mergeCell ref="B5:F5"/>
    <mergeCell ref="C6:F6"/>
    <mergeCell ref="A8:B8"/>
    <mergeCell ref="A21:B21"/>
    <mergeCell ref="A23:B23"/>
    <mergeCell ref="A26:B26"/>
    <mergeCell ref="A34:B34"/>
    <mergeCell ref="A36:B36"/>
    <mergeCell ref="A38:B38"/>
    <mergeCell ref="A39:B39"/>
    <mergeCell ref="A49:B49"/>
    <mergeCell ref="A50:B50"/>
    <mergeCell ref="A51:B51"/>
    <mergeCell ref="A52:B52"/>
    <mergeCell ref="A41:B41"/>
    <mergeCell ref="A42:B42"/>
    <mergeCell ref="A43:B43"/>
    <mergeCell ref="A44:B44"/>
    <mergeCell ref="A47:B47"/>
    <mergeCell ref="A48:B48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opLeftCell="A13" workbookViewId="0">
      <selection activeCell="F32" sqref="F3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74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58" t="s">
        <v>5</v>
      </c>
      <c r="D8" s="4" t="s">
        <v>6</v>
      </c>
      <c r="E8" s="4" t="s">
        <v>75</v>
      </c>
      <c r="F8" s="4" t="s">
        <v>76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726650</v>
      </c>
      <c r="E9" s="9">
        <f>SUM(D9/12*4)</f>
        <v>242216.66666666666</v>
      </c>
      <c r="F9" s="9">
        <v>238118</v>
      </c>
      <c r="G9" s="10">
        <f>F9/E9*100</f>
        <v>98.307851097502237</v>
      </c>
      <c r="H9" s="11">
        <f t="shared" ref="H9:H35" si="0">E9-F9</f>
        <v>4098.666666666657</v>
      </c>
    </row>
    <row r="10" spans="1:14">
      <c r="A10" s="61" t="s">
        <v>12</v>
      </c>
      <c r="B10" s="62"/>
      <c r="C10" s="8">
        <v>213</v>
      </c>
      <c r="D10" s="9">
        <v>219450</v>
      </c>
      <c r="E10" s="9">
        <f t="shared" ref="E10:E35" si="1">SUM(D10/12*4)</f>
        <v>73150</v>
      </c>
      <c r="F10" s="9">
        <v>75369</v>
      </c>
      <c r="G10" s="10">
        <f>F10/E10*100</f>
        <v>103.03349282296649</v>
      </c>
      <c r="H10" s="11">
        <f t="shared" si="0"/>
        <v>-2219</v>
      </c>
    </row>
    <row r="11" spans="1:14">
      <c r="A11" s="61" t="s">
        <v>13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37800</v>
      </c>
      <c r="E12" s="9">
        <f t="shared" si="1"/>
        <v>12600</v>
      </c>
      <c r="F12" s="17">
        <v>7367</v>
      </c>
      <c r="G12" s="10">
        <f>F12/E12*100</f>
        <v>58.468253968253968</v>
      </c>
      <c r="H12" s="11">
        <f t="shared" si="0"/>
        <v>5233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433.33333333333331</v>
      </c>
      <c r="F13" s="9"/>
      <c r="G13" s="20"/>
      <c r="H13" s="11">
        <f t="shared" si="0"/>
        <v>433.33333333333331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800</v>
      </c>
      <c r="F14" s="9">
        <v>300</v>
      </c>
      <c r="G14" s="20"/>
      <c r="H14" s="11">
        <f>E14-F14</f>
        <v>500</v>
      </c>
    </row>
    <row r="15" spans="1:14">
      <c r="A15" s="61" t="s">
        <v>19</v>
      </c>
      <c r="B15" s="62"/>
      <c r="C15" s="19" t="s">
        <v>20</v>
      </c>
      <c r="D15" s="9">
        <v>45100</v>
      </c>
      <c r="E15" s="9">
        <f t="shared" si="1"/>
        <v>15033.333333333334</v>
      </c>
      <c r="F15" s="9">
        <v>26450</v>
      </c>
      <c r="G15" s="10">
        <f t="shared" ref="G15:G21" si="2">F15/E15*100</f>
        <v>175.94235033259423</v>
      </c>
      <c r="H15" s="11">
        <f t="shared" si="0"/>
        <v>-11416.666666666666</v>
      </c>
    </row>
    <row r="16" spans="1:14">
      <c r="A16" s="14" t="s">
        <v>21</v>
      </c>
      <c r="B16" s="15"/>
      <c r="C16" s="19" t="s">
        <v>22</v>
      </c>
      <c r="D16" s="9">
        <v>150000</v>
      </c>
      <c r="E16" s="9">
        <f t="shared" si="1"/>
        <v>50000</v>
      </c>
      <c r="F16" s="9">
        <v>100546</v>
      </c>
      <c r="G16" s="10">
        <f t="shared" si="2"/>
        <v>201.09200000000001</v>
      </c>
      <c r="H16" s="11">
        <f>E16-F16</f>
        <v>-50546</v>
      </c>
    </row>
    <row r="17" spans="1:8">
      <c r="A17" s="14" t="s">
        <v>77</v>
      </c>
      <c r="B17" s="15"/>
      <c r="C17" s="19" t="s">
        <v>78</v>
      </c>
      <c r="D17" s="9">
        <v>344</v>
      </c>
      <c r="E17" s="9">
        <f t="shared" si="1"/>
        <v>114.66666666666667</v>
      </c>
      <c r="F17" s="9">
        <v>0</v>
      </c>
      <c r="G17" s="10">
        <f t="shared" ref="G17" si="3">F17/E17*100</f>
        <v>0</v>
      </c>
      <c r="H17" s="11">
        <f>E17-F17</f>
        <v>114.66666666666667</v>
      </c>
    </row>
    <row r="18" spans="1:8">
      <c r="A18" s="21" t="s">
        <v>23</v>
      </c>
      <c r="B18" s="22"/>
      <c r="C18" s="23">
        <v>225</v>
      </c>
      <c r="D18" s="24">
        <v>66400</v>
      </c>
      <c r="E18" s="9">
        <f t="shared" si="1"/>
        <v>22133.333333333332</v>
      </c>
      <c r="F18" s="24">
        <v>16600</v>
      </c>
      <c r="G18" s="10">
        <f t="shared" si="2"/>
        <v>75</v>
      </c>
      <c r="H18" s="11">
        <f>E18-F18</f>
        <v>5533.3333333333321</v>
      </c>
    </row>
    <row r="19" spans="1:8">
      <c r="A19" s="21" t="s">
        <v>24</v>
      </c>
      <c r="B19" s="22"/>
      <c r="C19" s="23">
        <v>226</v>
      </c>
      <c r="D19" s="24">
        <v>19656</v>
      </c>
      <c r="E19" s="9">
        <f t="shared" si="1"/>
        <v>6552</v>
      </c>
      <c r="F19" s="24">
        <v>0</v>
      </c>
      <c r="G19" s="10">
        <f t="shared" si="2"/>
        <v>0</v>
      </c>
      <c r="H19" s="11">
        <f t="shared" si="0"/>
        <v>6552</v>
      </c>
    </row>
    <row r="20" spans="1:8">
      <c r="A20" s="21" t="s">
        <v>25</v>
      </c>
      <c r="B20" s="22"/>
      <c r="C20" s="18">
        <v>227</v>
      </c>
      <c r="D20" s="9">
        <v>7500</v>
      </c>
      <c r="E20" s="9">
        <f t="shared" si="1"/>
        <v>2500</v>
      </c>
      <c r="F20" s="9">
        <v>0</v>
      </c>
      <c r="G20" s="10">
        <f t="shared" si="2"/>
        <v>0</v>
      </c>
      <c r="H20" s="11">
        <f>E20-F20</f>
        <v>2500</v>
      </c>
    </row>
    <row r="21" spans="1:8">
      <c r="A21" s="61" t="s">
        <v>26</v>
      </c>
      <c r="B21" s="62"/>
      <c r="C21" s="25">
        <v>312</v>
      </c>
      <c r="D21" s="9">
        <v>30000</v>
      </c>
      <c r="E21" s="9">
        <f t="shared" si="1"/>
        <v>10000</v>
      </c>
      <c r="F21" s="9">
        <v>12395</v>
      </c>
      <c r="G21" s="10">
        <f t="shared" si="2"/>
        <v>123.95</v>
      </c>
      <c r="H21" s="11">
        <f t="shared" si="0"/>
        <v>-2395</v>
      </c>
    </row>
    <row r="22" spans="1:8" ht="12" customHeight="1">
      <c r="A22" s="119" t="s">
        <v>27</v>
      </c>
      <c r="B22" s="120"/>
      <c r="C22" s="25" t="s">
        <v>28</v>
      </c>
      <c r="D22" s="26">
        <v>93038</v>
      </c>
      <c r="E22" s="9">
        <f t="shared" si="1"/>
        <v>31012.666666666668</v>
      </c>
      <c r="F22" s="26">
        <v>47772</v>
      </c>
      <c r="G22" s="10">
        <f>SUM(F22/E22*100)</f>
        <v>154.04028461488855</v>
      </c>
      <c r="H22" s="11">
        <f t="shared" si="0"/>
        <v>-16759.333333333332</v>
      </c>
    </row>
    <row r="23" spans="1:8">
      <c r="A23" s="6" t="s">
        <v>29</v>
      </c>
      <c r="B23" s="7"/>
      <c r="C23" s="25">
        <v>346</v>
      </c>
      <c r="D23" s="26">
        <v>16562</v>
      </c>
      <c r="E23" s="9">
        <f t="shared" si="1"/>
        <v>5520.666666666667</v>
      </c>
      <c r="F23" s="26">
        <v>8655</v>
      </c>
      <c r="G23" s="10">
        <f>F23/E23*100</f>
        <v>156.77454413718149</v>
      </c>
      <c r="H23" s="11">
        <f t="shared" si="0"/>
        <v>-3134.333333333333</v>
      </c>
    </row>
    <row r="24" spans="1:8" ht="12" customHeight="1">
      <c r="A24" s="119" t="s">
        <v>30</v>
      </c>
      <c r="B24" s="120"/>
      <c r="C24" s="25">
        <v>291</v>
      </c>
      <c r="D24" s="26">
        <v>9300</v>
      </c>
      <c r="E24" s="9">
        <f t="shared" si="1"/>
        <v>3100</v>
      </c>
      <c r="F24" s="26">
        <v>1620</v>
      </c>
      <c r="G24" s="10">
        <f>SUM(F24/E24*100)</f>
        <v>52.258064516129032</v>
      </c>
      <c r="H24" s="11">
        <f>E24-F24</f>
        <v>1480</v>
      </c>
    </row>
    <row r="25" spans="1:8">
      <c r="A25" s="21" t="s">
        <v>31</v>
      </c>
      <c r="B25" s="22"/>
      <c r="C25" s="27" t="s">
        <v>32</v>
      </c>
      <c r="D25" s="28">
        <v>1500</v>
      </c>
      <c r="E25" s="9">
        <f t="shared" si="1"/>
        <v>500</v>
      </c>
      <c r="F25" s="28"/>
      <c r="G25" s="10"/>
      <c r="H25" s="11">
        <f>E25-F25</f>
        <v>500</v>
      </c>
    </row>
    <row r="26" spans="1:8">
      <c r="A26" s="21" t="s">
        <v>33</v>
      </c>
      <c r="B26" s="22"/>
      <c r="C26" s="27" t="s">
        <v>34</v>
      </c>
      <c r="D26" s="28">
        <v>86300</v>
      </c>
      <c r="E26" s="9">
        <f t="shared" si="1"/>
        <v>28766.666666666668</v>
      </c>
      <c r="F26" s="28">
        <v>26805</v>
      </c>
      <c r="G26" s="10">
        <f>F26/E26*100</f>
        <v>93.180764774044036</v>
      </c>
      <c r="H26" s="11">
        <f t="shared" si="0"/>
        <v>1961.6666666666679</v>
      </c>
    </row>
    <row r="27" spans="1:8">
      <c r="A27" s="121" t="s">
        <v>35</v>
      </c>
      <c r="B27" s="122"/>
      <c r="C27" s="27" t="s">
        <v>36</v>
      </c>
      <c r="D27" s="28">
        <v>74376</v>
      </c>
      <c r="E27" s="9">
        <f t="shared" si="1"/>
        <v>24792</v>
      </c>
      <c r="F27" s="28"/>
      <c r="G27" s="10">
        <v>0</v>
      </c>
      <c r="H27" s="11">
        <f t="shared" si="0"/>
        <v>24792</v>
      </c>
    </row>
    <row r="28" spans="1:8">
      <c r="A28" s="61" t="s">
        <v>37</v>
      </c>
      <c r="B28" s="62"/>
      <c r="C28" s="29" t="s">
        <v>38</v>
      </c>
      <c r="D28" s="9">
        <v>4000</v>
      </c>
      <c r="E28" s="9">
        <f t="shared" si="1"/>
        <v>1333.3333333333333</v>
      </c>
      <c r="F28" s="9"/>
      <c r="G28" s="10">
        <f>SUM(F28/E28*100)</f>
        <v>0</v>
      </c>
      <c r="H28" s="11">
        <f>E28-F28</f>
        <v>1333.3333333333333</v>
      </c>
    </row>
    <row r="29" spans="1:8">
      <c r="A29" s="61" t="s">
        <v>39</v>
      </c>
      <c r="B29" s="62"/>
      <c r="C29" s="29" t="s">
        <v>40</v>
      </c>
      <c r="D29" s="9">
        <v>306000</v>
      </c>
      <c r="E29" s="9">
        <f t="shared" si="1"/>
        <v>102000</v>
      </c>
      <c r="F29" s="9">
        <v>32481</v>
      </c>
      <c r="G29" s="10">
        <f>SUM(F29/E29*100)</f>
        <v>31.844117647058823</v>
      </c>
      <c r="H29" s="11">
        <f>E29-F29</f>
        <v>69519</v>
      </c>
    </row>
    <row r="30" spans="1:8">
      <c r="A30" s="61" t="s">
        <v>37</v>
      </c>
      <c r="B30" s="62"/>
      <c r="C30" s="29" t="s">
        <v>41</v>
      </c>
      <c r="D30" s="9">
        <v>0</v>
      </c>
      <c r="E30" s="9">
        <f t="shared" si="1"/>
        <v>0</v>
      </c>
      <c r="F30" s="9"/>
      <c r="G30" s="10"/>
      <c r="H30" s="11">
        <f>E30-F30</f>
        <v>0</v>
      </c>
    </row>
    <row r="31" spans="1:8">
      <c r="A31" s="61" t="s">
        <v>42</v>
      </c>
      <c r="B31" s="62"/>
      <c r="C31" s="29" t="s">
        <v>43</v>
      </c>
      <c r="D31" s="9">
        <v>776969</v>
      </c>
      <c r="E31" s="9">
        <f t="shared" si="1"/>
        <v>258989.66666666666</v>
      </c>
      <c r="F31" s="9">
        <v>18397</v>
      </c>
      <c r="G31" s="10">
        <f>SUM(F31/E31*100)</f>
        <v>7.103372206613134</v>
      </c>
      <c r="H31" s="11">
        <f t="shared" si="0"/>
        <v>240592.66666666666</v>
      </c>
    </row>
    <row r="32" spans="1:8">
      <c r="A32" s="61" t="s">
        <v>44</v>
      </c>
      <c r="B32" s="62"/>
      <c r="C32" s="29" t="s">
        <v>45</v>
      </c>
      <c r="D32" s="9">
        <v>58000</v>
      </c>
      <c r="E32" s="9">
        <f t="shared" si="1"/>
        <v>19333.333333333332</v>
      </c>
      <c r="F32" s="9"/>
      <c r="G32" s="10">
        <f>SUM(F32/E32*100)</f>
        <v>0</v>
      </c>
      <c r="H32" s="11">
        <f>E32-F32</f>
        <v>19333.333333333332</v>
      </c>
    </row>
    <row r="33" spans="1:8" ht="12.75" customHeight="1">
      <c r="A33" s="59" t="s">
        <v>46</v>
      </c>
      <c r="B33" s="60"/>
      <c r="C33" s="23"/>
      <c r="D33" s="28">
        <f>SUM(D9:D32)</f>
        <v>2732645</v>
      </c>
      <c r="E33" s="9">
        <f t="shared" si="1"/>
        <v>910881.66666666663</v>
      </c>
      <c r="F33" s="28">
        <f>SUM(F9:F32)</f>
        <v>612875</v>
      </c>
      <c r="G33" s="10">
        <f>F33/E33*100</f>
        <v>67.283712300719628</v>
      </c>
      <c r="H33" s="11">
        <f t="shared" si="0"/>
        <v>298006.66666666663</v>
      </c>
    </row>
    <row r="34" spans="1:8">
      <c r="A34" s="56" t="s">
        <v>47</v>
      </c>
      <c r="B34" s="57"/>
      <c r="C34" s="8"/>
      <c r="D34" s="34">
        <v>644100</v>
      </c>
      <c r="E34" s="9">
        <f t="shared" si="1"/>
        <v>214700</v>
      </c>
      <c r="F34" s="34">
        <v>216288</v>
      </c>
      <c r="G34" s="10">
        <f>F34/E34*100</f>
        <v>100.73963670237541</v>
      </c>
      <c r="H34" s="11">
        <f t="shared" si="0"/>
        <v>-1588</v>
      </c>
    </row>
    <row r="35" spans="1:8">
      <c r="A35" s="113" t="s">
        <v>48</v>
      </c>
      <c r="B35" s="114"/>
      <c r="C35" s="35"/>
      <c r="D35" s="36">
        <v>781400</v>
      </c>
      <c r="E35" s="9">
        <f t="shared" si="1"/>
        <v>260466.66666666666</v>
      </c>
      <c r="F35" s="36">
        <v>318905</v>
      </c>
      <c r="G35" s="10">
        <f>F35/E35*100</f>
        <v>122.43601228564116</v>
      </c>
      <c r="H35" s="37">
        <f t="shared" si="0"/>
        <v>-58438.333333333343</v>
      </c>
    </row>
    <row r="37" spans="1:8" ht="27" customHeight="1">
      <c r="A37" s="117" t="s">
        <v>49</v>
      </c>
      <c r="B37" s="118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1103100</v>
      </c>
      <c r="D38" s="34">
        <f>SUM(C38/12*4)</f>
        <v>367700</v>
      </c>
      <c r="E38" s="28">
        <v>367700</v>
      </c>
      <c r="F38" s="28">
        <f t="shared" ref="F38:F43" si="4">SUM(E38/D38*100)</f>
        <v>100</v>
      </c>
      <c r="G38" s="40">
        <f>E38-D38</f>
        <v>0</v>
      </c>
      <c r="H38" s="41"/>
    </row>
    <row r="39" spans="1:8" ht="12.75" customHeight="1">
      <c r="A39" s="113" t="s">
        <v>55</v>
      </c>
      <c r="B39" s="114"/>
      <c r="C39" s="28">
        <v>0</v>
      </c>
      <c r="D39" s="34">
        <f t="shared" ref="D39:D52" si="5">SUM(C39/12*4)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3" t="s">
        <v>56</v>
      </c>
      <c r="B40" s="114"/>
      <c r="C40" s="28">
        <v>86300</v>
      </c>
      <c r="D40" s="34">
        <f t="shared" si="5"/>
        <v>28766.666666666668</v>
      </c>
      <c r="E40" s="28">
        <v>43150</v>
      </c>
      <c r="F40" s="28">
        <f t="shared" si="4"/>
        <v>150</v>
      </c>
      <c r="G40" s="40">
        <f t="shared" ref="G40:G54" si="6">SUM(E40-D40)</f>
        <v>14383.333333333332</v>
      </c>
      <c r="H40" s="41"/>
    </row>
    <row r="41" spans="1:8" ht="12.75" customHeight="1">
      <c r="A41" s="113" t="s">
        <v>57</v>
      </c>
      <c r="B41" s="114"/>
      <c r="C41" s="28">
        <v>246000</v>
      </c>
      <c r="D41" s="34">
        <f t="shared" si="5"/>
        <v>82000</v>
      </c>
      <c r="E41" s="28">
        <v>56000</v>
      </c>
      <c r="F41" s="28">
        <f t="shared" si="4"/>
        <v>68.292682926829272</v>
      </c>
      <c r="G41" s="40">
        <f>SUM(E41-D41)</f>
        <v>-26000</v>
      </c>
      <c r="H41" s="41"/>
    </row>
    <row r="42" spans="1:8" ht="12.75" customHeight="1">
      <c r="A42" s="113" t="s">
        <v>58</v>
      </c>
      <c r="B42" s="114"/>
      <c r="C42" s="28">
        <v>500000</v>
      </c>
      <c r="D42" s="34">
        <f t="shared" si="5"/>
        <v>166666.66666666666</v>
      </c>
      <c r="E42" s="28">
        <v>250000</v>
      </c>
      <c r="F42" s="28">
        <f t="shared" si="4"/>
        <v>150</v>
      </c>
      <c r="G42" s="40">
        <f t="shared" si="6"/>
        <v>83333.333333333343</v>
      </c>
      <c r="H42" s="41"/>
    </row>
    <row r="43" spans="1:8" ht="12.75" customHeight="1">
      <c r="A43" s="113" t="s">
        <v>59</v>
      </c>
      <c r="B43" s="114"/>
      <c r="C43" s="28">
        <v>95700</v>
      </c>
      <c r="D43" s="34">
        <f t="shared" si="5"/>
        <v>31900</v>
      </c>
      <c r="E43" s="28">
        <v>95700</v>
      </c>
      <c r="F43" s="28">
        <f t="shared" si="4"/>
        <v>300</v>
      </c>
      <c r="G43" s="40">
        <f>SUM(E43-D43)</f>
        <v>63800</v>
      </c>
      <c r="H43" s="41"/>
    </row>
    <row r="44" spans="1:8" ht="12.75" customHeight="1">
      <c r="A44" s="113" t="s">
        <v>73</v>
      </c>
      <c r="B44" s="114"/>
      <c r="C44" s="28">
        <v>383545</v>
      </c>
      <c r="D44" s="34">
        <f t="shared" si="5"/>
        <v>127848.33333333333</v>
      </c>
      <c r="E44" s="28">
        <v>0</v>
      </c>
      <c r="F44" s="28"/>
      <c r="G44" s="40">
        <f>SUM(E44-D44)</f>
        <v>-127848.33333333333</v>
      </c>
      <c r="H44" s="41"/>
    </row>
    <row r="45" spans="1:8" ht="12.75" customHeight="1">
      <c r="A45" s="113"/>
      <c r="B45" s="114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6" t="s">
        <v>61</v>
      </c>
      <c r="B46" s="42"/>
      <c r="C46" s="34">
        <v>32000</v>
      </c>
      <c r="D46" s="34">
        <f t="shared" si="5"/>
        <v>10666.666666666666</v>
      </c>
      <c r="E46" s="34">
        <v>5518</v>
      </c>
      <c r="F46" s="28">
        <f>E46/D46*100</f>
        <v>51.731250000000003</v>
      </c>
      <c r="G46" s="40">
        <f t="shared" si="6"/>
        <v>-5148.6666666666661</v>
      </c>
      <c r="H46" s="40"/>
    </row>
    <row r="47" spans="1:8" ht="12.75" customHeight="1">
      <c r="A47" s="43" t="s">
        <v>62</v>
      </c>
      <c r="B47" s="43"/>
      <c r="C47" s="34">
        <v>7000</v>
      </c>
      <c r="D47" s="34">
        <f t="shared" si="5"/>
        <v>2333.3333333333335</v>
      </c>
      <c r="E47" s="34">
        <v>35964</v>
      </c>
      <c r="F47" s="28">
        <f>E47/D47*100</f>
        <v>1541.3142857142857</v>
      </c>
      <c r="G47" s="40">
        <f t="shared" si="6"/>
        <v>33630.666666666664</v>
      </c>
      <c r="H47" s="40"/>
    </row>
    <row r="48" spans="1:8" ht="12.75" customHeight="1">
      <c r="A48" s="113" t="s">
        <v>63</v>
      </c>
      <c r="B48" s="114"/>
      <c r="C48" s="34">
        <v>28400</v>
      </c>
      <c r="D48" s="34">
        <f t="shared" si="5"/>
        <v>9466.6666666666661</v>
      </c>
      <c r="E48" s="34">
        <v>640</v>
      </c>
      <c r="F48" s="28">
        <f>E48/D48*100</f>
        <v>6.7605633802816909</v>
      </c>
      <c r="G48" s="40">
        <f t="shared" si="6"/>
        <v>-8826.6666666666661</v>
      </c>
      <c r="H48" s="40"/>
    </row>
    <row r="49" spans="1:8">
      <c r="A49" s="113" t="s">
        <v>64</v>
      </c>
      <c r="B49" s="114"/>
      <c r="C49" s="34">
        <v>10000</v>
      </c>
      <c r="D49" s="34">
        <f t="shared" si="5"/>
        <v>3333.3333333333335</v>
      </c>
      <c r="E49" s="34">
        <v>5056</v>
      </c>
      <c r="F49" s="28">
        <f>SUM(E49/D49*100)</f>
        <v>151.68</v>
      </c>
      <c r="G49" s="40">
        <f t="shared" si="6"/>
        <v>1722.6666666666665</v>
      </c>
      <c r="H49" s="40"/>
    </row>
    <row r="50" spans="1:8" ht="12.75" customHeight="1">
      <c r="A50" s="113" t="s">
        <v>65</v>
      </c>
      <c r="B50" s="114"/>
      <c r="C50" s="34">
        <v>227400</v>
      </c>
      <c r="D50" s="34">
        <f t="shared" si="5"/>
        <v>75800</v>
      </c>
      <c r="E50" s="34">
        <v>14825</v>
      </c>
      <c r="F50" s="28">
        <f>SUM(E50/D50*100)</f>
        <v>19.558047493403695</v>
      </c>
      <c r="G50" s="40">
        <f t="shared" si="6"/>
        <v>-60975</v>
      </c>
      <c r="H50" s="40"/>
    </row>
    <row r="51" spans="1:8" ht="12.75" customHeight="1">
      <c r="A51" s="113" t="s">
        <v>66</v>
      </c>
      <c r="B51" s="114"/>
      <c r="C51" s="34">
        <v>4000</v>
      </c>
      <c r="D51" s="34">
        <f t="shared" si="5"/>
        <v>1333.3333333333333</v>
      </c>
      <c r="E51" s="34">
        <v>400</v>
      </c>
      <c r="F51" s="28"/>
      <c r="G51" s="40">
        <f t="shared" si="6"/>
        <v>-933.33333333333326</v>
      </c>
      <c r="H51" s="40"/>
    </row>
    <row r="52" spans="1:8" ht="12.75" customHeight="1">
      <c r="A52" s="113" t="s">
        <v>67</v>
      </c>
      <c r="B52" s="114"/>
      <c r="C52" s="34">
        <v>5200</v>
      </c>
      <c r="D52" s="34">
        <f t="shared" si="5"/>
        <v>1733.3333333333333</v>
      </c>
      <c r="E52" s="34">
        <v>0</v>
      </c>
      <c r="F52" s="34"/>
      <c r="G52" s="40">
        <f t="shared" si="6"/>
        <v>-1733.3333333333333</v>
      </c>
      <c r="H52" s="40"/>
    </row>
    <row r="53" spans="1:8">
      <c r="A53" s="113" t="s">
        <v>68</v>
      </c>
      <c r="B53" s="114"/>
      <c r="C53" s="34">
        <f>SUM(C46:C52)</f>
        <v>314000</v>
      </c>
      <c r="D53" s="34">
        <f>SUM(D46:D52)</f>
        <v>104666.66666666666</v>
      </c>
      <c r="E53" s="34">
        <f>SUM(E46:E52)</f>
        <v>62403</v>
      </c>
      <c r="F53" s="44">
        <f>SUM(E53/D53*100)</f>
        <v>59.620700636942679</v>
      </c>
      <c r="G53" s="40">
        <f t="shared" si="6"/>
        <v>-42263.666666666657</v>
      </c>
      <c r="H53" s="40"/>
    </row>
    <row r="54" spans="1:8">
      <c r="A54" s="45" t="s">
        <v>69</v>
      </c>
      <c r="B54" s="46"/>
      <c r="C54" s="34">
        <f>SUM(C38,C53,C40,C41,C42,C43,C39,C45,C44)</f>
        <v>2728645</v>
      </c>
      <c r="D54" s="34">
        <f>SUM(D38+D39+D40+D41+D42+D53+D43+D44+D45)</f>
        <v>909548.33333333337</v>
      </c>
      <c r="E54" s="34">
        <f>SUM(E38+E39+E40+E41+E42+E53+E43+E44+E45)</f>
        <v>874953</v>
      </c>
      <c r="F54" s="34">
        <f>E54/D54*100</f>
        <v>96.196427164398443</v>
      </c>
      <c r="G54" s="40">
        <f t="shared" si="6"/>
        <v>-34595.333333333372</v>
      </c>
      <c r="H54" s="40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topLeftCell="A4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79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65" t="s">
        <v>5</v>
      </c>
      <c r="D8" s="4" t="s">
        <v>6</v>
      </c>
      <c r="E8" s="4" t="s">
        <v>80</v>
      </c>
      <c r="F8" s="4" t="s">
        <v>81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726650</v>
      </c>
      <c r="E9" s="9">
        <f>SUM(D9/12*5)</f>
        <v>302770.83333333331</v>
      </c>
      <c r="F9" s="9">
        <v>292963</v>
      </c>
      <c r="G9" s="10">
        <f>F9/E9*100</f>
        <v>96.760641299112365</v>
      </c>
      <c r="H9" s="11">
        <f t="shared" ref="H9:H35" si="0">E9-F9</f>
        <v>9807.8333333333139</v>
      </c>
    </row>
    <row r="10" spans="1:14">
      <c r="A10" s="68" t="s">
        <v>12</v>
      </c>
      <c r="B10" s="69"/>
      <c r="C10" s="8">
        <v>213</v>
      </c>
      <c r="D10" s="9">
        <v>219450</v>
      </c>
      <c r="E10" s="9">
        <f t="shared" ref="E10:E35" si="1">SUM(D10/12*5)</f>
        <v>91437.5</v>
      </c>
      <c r="F10" s="9">
        <v>96915</v>
      </c>
      <c r="G10" s="10">
        <f>F10/E10*100</f>
        <v>105.99043062200957</v>
      </c>
      <c r="H10" s="11">
        <f t="shared" si="0"/>
        <v>-5477.5</v>
      </c>
    </row>
    <row r="11" spans="1:14">
      <c r="A11" s="68" t="s">
        <v>13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37800</v>
      </c>
      <c r="E12" s="9">
        <f t="shared" si="1"/>
        <v>15750</v>
      </c>
      <c r="F12" s="17">
        <v>10185</v>
      </c>
      <c r="G12" s="10">
        <f>F12/E12*100</f>
        <v>64.666666666666657</v>
      </c>
      <c r="H12" s="11">
        <f t="shared" si="0"/>
        <v>5565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541.66666666666663</v>
      </c>
      <c r="F13" s="9"/>
      <c r="G13" s="20"/>
      <c r="H13" s="11">
        <f t="shared" si="0"/>
        <v>541.66666666666663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1000</v>
      </c>
      <c r="F14" s="9">
        <v>300</v>
      </c>
      <c r="G14" s="20"/>
      <c r="H14" s="11">
        <f>E14-F14</f>
        <v>700</v>
      </c>
    </row>
    <row r="15" spans="1:14">
      <c r="A15" s="68" t="s">
        <v>19</v>
      </c>
      <c r="B15" s="69"/>
      <c r="C15" s="19" t="s">
        <v>20</v>
      </c>
      <c r="D15" s="9">
        <v>45100</v>
      </c>
      <c r="E15" s="9">
        <f t="shared" si="1"/>
        <v>18791.666666666668</v>
      </c>
      <c r="F15" s="9">
        <v>26450</v>
      </c>
      <c r="G15" s="10">
        <f t="shared" ref="G15:G21" si="2">F15/E15*100</f>
        <v>140.75388026607538</v>
      </c>
      <c r="H15" s="11">
        <f t="shared" si="0"/>
        <v>-7658.3333333333321</v>
      </c>
    </row>
    <row r="16" spans="1:14">
      <c r="A16" s="14" t="s">
        <v>21</v>
      </c>
      <c r="B16" s="15"/>
      <c r="C16" s="19" t="s">
        <v>22</v>
      </c>
      <c r="D16" s="9">
        <v>150000</v>
      </c>
      <c r="E16" s="9">
        <f t="shared" si="1"/>
        <v>62500</v>
      </c>
      <c r="F16" s="9">
        <v>100546</v>
      </c>
      <c r="G16" s="10">
        <f t="shared" si="2"/>
        <v>160.87359999999998</v>
      </c>
      <c r="H16" s="11">
        <f>E16-F16</f>
        <v>-38046</v>
      </c>
    </row>
    <row r="17" spans="1:8">
      <c r="A17" s="14" t="s">
        <v>77</v>
      </c>
      <c r="B17" s="15"/>
      <c r="C17" s="19" t="s">
        <v>78</v>
      </c>
      <c r="D17" s="9">
        <v>344</v>
      </c>
      <c r="E17" s="9">
        <f t="shared" si="1"/>
        <v>143.33333333333334</v>
      </c>
      <c r="F17" s="9">
        <v>0</v>
      </c>
      <c r="G17" s="10">
        <f t="shared" si="2"/>
        <v>0</v>
      </c>
      <c r="H17" s="11">
        <f>E17-F17</f>
        <v>143.33333333333334</v>
      </c>
    </row>
    <row r="18" spans="1:8">
      <c r="A18" s="21" t="s">
        <v>23</v>
      </c>
      <c r="B18" s="22"/>
      <c r="C18" s="23">
        <v>225</v>
      </c>
      <c r="D18" s="24">
        <v>66400</v>
      </c>
      <c r="E18" s="9">
        <f t="shared" si="1"/>
        <v>27666.666666666664</v>
      </c>
      <c r="F18" s="24">
        <v>22133</v>
      </c>
      <c r="G18" s="10">
        <f t="shared" si="2"/>
        <v>79.998795180722908</v>
      </c>
      <c r="H18" s="11">
        <f>E18-F18</f>
        <v>5533.6666666666642</v>
      </c>
    </row>
    <row r="19" spans="1:8">
      <c r="A19" s="21" t="s">
        <v>24</v>
      </c>
      <c r="B19" s="22"/>
      <c r="C19" s="23">
        <v>226</v>
      </c>
      <c r="D19" s="24">
        <v>19656</v>
      </c>
      <c r="E19" s="9">
        <f t="shared" si="1"/>
        <v>8190</v>
      </c>
      <c r="F19" s="24">
        <v>0</v>
      </c>
      <c r="G19" s="10">
        <f t="shared" si="2"/>
        <v>0</v>
      </c>
      <c r="H19" s="11">
        <f t="shared" si="0"/>
        <v>8190</v>
      </c>
    </row>
    <row r="20" spans="1:8">
      <c r="A20" s="21" t="s">
        <v>25</v>
      </c>
      <c r="B20" s="22"/>
      <c r="C20" s="18">
        <v>227</v>
      </c>
      <c r="D20" s="9">
        <v>7500</v>
      </c>
      <c r="E20" s="9">
        <f t="shared" si="1"/>
        <v>3125</v>
      </c>
      <c r="F20" s="9">
        <v>0</v>
      </c>
      <c r="G20" s="10">
        <f t="shared" si="2"/>
        <v>0</v>
      </c>
      <c r="H20" s="11">
        <f>E20-F20</f>
        <v>3125</v>
      </c>
    </row>
    <row r="21" spans="1:8">
      <c r="A21" s="68" t="s">
        <v>26</v>
      </c>
      <c r="B21" s="69"/>
      <c r="C21" s="25">
        <v>312</v>
      </c>
      <c r="D21" s="9">
        <v>30000</v>
      </c>
      <c r="E21" s="9">
        <f t="shared" si="1"/>
        <v>12500</v>
      </c>
      <c r="F21" s="9">
        <v>12395</v>
      </c>
      <c r="G21" s="10">
        <f t="shared" si="2"/>
        <v>99.16</v>
      </c>
      <c r="H21" s="11">
        <f t="shared" si="0"/>
        <v>105</v>
      </c>
    </row>
    <row r="22" spans="1:8" ht="12" customHeight="1">
      <c r="A22" s="119" t="s">
        <v>27</v>
      </c>
      <c r="B22" s="120"/>
      <c r="C22" s="25" t="s">
        <v>28</v>
      </c>
      <c r="D22" s="26">
        <v>93038</v>
      </c>
      <c r="E22" s="9">
        <f t="shared" si="1"/>
        <v>38765.833333333336</v>
      </c>
      <c r="F22" s="26">
        <v>54733</v>
      </c>
      <c r="G22" s="10">
        <f>SUM(F22/E22*100)</f>
        <v>141.18876158128936</v>
      </c>
      <c r="H22" s="11">
        <f t="shared" si="0"/>
        <v>-15967.166666666664</v>
      </c>
    </row>
    <row r="23" spans="1:8">
      <c r="A23" s="6" t="s">
        <v>29</v>
      </c>
      <c r="B23" s="7"/>
      <c r="C23" s="25">
        <v>346</v>
      </c>
      <c r="D23" s="26">
        <v>16562</v>
      </c>
      <c r="E23" s="9">
        <f t="shared" si="1"/>
        <v>6900.8333333333339</v>
      </c>
      <c r="F23" s="26">
        <v>16355</v>
      </c>
      <c r="G23" s="10">
        <f>F23/E23*100</f>
        <v>237.00036227508753</v>
      </c>
      <c r="H23" s="11">
        <f t="shared" si="0"/>
        <v>-9454.1666666666661</v>
      </c>
    </row>
    <row r="24" spans="1:8" ht="12" customHeight="1">
      <c r="A24" s="119" t="s">
        <v>30</v>
      </c>
      <c r="B24" s="120"/>
      <c r="C24" s="25">
        <v>291</v>
      </c>
      <c r="D24" s="26">
        <v>9300</v>
      </c>
      <c r="E24" s="9">
        <f t="shared" si="1"/>
        <v>3875</v>
      </c>
      <c r="F24" s="26">
        <v>1620</v>
      </c>
      <c r="G24" s="10">
        <f>SUM(F24/E24*100)</f>
        <v>41.806451612903231</v>
      </c>
      <c r="H24" s="11">
        <f>E24-F24</f>
        <v>2255</v>
      </c>
    </row>
    <row r="25" spans="1:8">
      <c r="A25" s="21" t="s">
        <v>31</v>
      </c>
      <c r="B25" s="22"/>
      <c r="C25" s="27" t="s">
        <v>32</v>
      </c>
      <c r="D25" s="28">
        <v>1500</v>
      </c>
      <c r="E25" s="9">
        <f t="shared" si="1"/>
        <v>625</v>
      </c>
      <c r="F25" s="28"/>
      <c r="G25" s="10"/>
      <c r="H25" s="11">
        <f>E25-F25</f>
        <v>625</v>
      </c>
    </row>
    <row r="26" spans="1:8">
      <c r="A26" s="21" t="s">
        <v>33</v>
      </c>
      <c r="B26" s="22"/>
      <c r="C26" s="27" t="s">
        <v>34</v>
      </c>
      <c r="D26" s="28">
        <v>86300</v>
      </c>
      <c r="E26" s="9">
        <f t="shared" si="1"/>
        <v>35958.333333333336</v>
      </c>
      <c r="F26" s="28">
        <v>33401</v>
      </c>
      <c r="G26" s="10">
        <f>F26/E26*100</f>
        <v>92.88806488991888</v>
      </c>
      <c r="H26" s="11">
        <f t="shared" si="0"/>
        <v>2557.3333333333358</v>
      </c>
    </row>
    <row r="27" spans="1:8">
      <c r="A27" s="121" t="s">
        <v>35</v>
      </c>
      <c r="B27" s="122"/>
      <c r="C27" s="27" t="s">
        <v>36</v>
      </c>
      <c r="D27" s="28">
        <v>74376</v>
      </c>
      <c r="E27" s="9">
        <f t="shared" si="1"/>
        <v>30990</v>
      </c>
      <c r="F27" s="28">
        <v>3891</v>
      </c>
      <c r="G27" s="10">
        <v>0</v>
      </c>
      <c r="H27" s="11">
        <f t="shared" si="0"/>
        <v>27099</v>
      </c>
    </row>
    <row r="28" spans="1:8">
      <c r="A28" s="68" t="s">
        <v>37</v>
      </c>
      <c r="B28" s="69"/>
      <c r="C28" s="29" t="s">
        <v>38</v>
      </c>
      <c r="D28" s="9">
        <v>4000</v>
      </c>
      <c r="E28" s="9">
        <f t="shared" si="1"/>
        <v>1666.6666666666665</v>
      </c>
      <c r="F28" s="9"/>
      <c r="G28" s="10">
        <f>SUM(F28/E28*100)</f>
        <v>0</v>
      </c>
      <c r="H28" s="11">
        <f>E28-F28</f>
        <v>1666.6666666666665</v>
      </c>
    </row>
    <row r="29" spans="1:8">
      <c r="A29" s="68" t="s">
        <v>39</v>
      </c>
      <c r="B29" s="69"/>
      <c r="C29" s="29" t="s">
        <v>40</v>
      </c>
      <c r="D29" s="9">
        <v>306000</v>
      </c>
      <c r="E29" s="9">
        <f t="shared" si="1"/>
        <v>127500</v>
      </c>
      <c r="F29" s="9">
        <v>32481</v>
      </c>
      <c r="G29" s="10">
        <f>SUM(F29/E29*100)</f>
        <v>25.475294117647056</v>
      </c>
      <c r="H29" s="11">
        <f>E29-F29</f>
        <v>95019</v>
      </c>
    </row>
    <row r="30" spans="1:8">
      <c r="A30" s="68" t="s">
        <v>37</v>
      </c>
      <c r="B30" s="69"/>
      <c r="C30" s="29" t="s">
        <v>41</v>
      </c>
      <c r="D30" s="9">
        <v>0</v>
      </c>
      <c r="E30" s="9">
        <f t="shared" si="1"/>
        <v>0</v>
      </c>
      <c r="F30" s="9"/>
      <c r="G30" s="10"/>
      <c r="H30" s="11">
        <f>E30-F30</f>
        <v>0</v>
      </c>
    </row>
    <row r="31" spans="1:8">
      <c r="A31" s="68" t="s">
        <v>42</v>
      </c>
      <c r="B31" s="69"/>
      <c r="C31" s="29" t="s">
        <v>43</v>
      </c>
      <c r="D31" s="9">
        <v>776969</v>
      </c>
      <c r="E31" s="9">
        <f t="shared" si="1"/>
        <v>323737.08333333331</v>
      </c>
      <c r="F31" s="9">
        <v>43931</v>
      </c>
      <c r="G31" s="10">
        <f>SUM(F31/E31*100)</f>
        <v>13.569962250746171</v>
      </c>
      <c r="H31" s="11">
        <f t="shared" si="0"/>
        <v>279806.08333333331</v>
      </c>
    </row>
    <row r="32" spans="1:8">
      <c r="A32" s="68" t="s">
        <v>44</v>
      </c>
      <c r="B32" s="69"/>
      <c r="C32" s="29" t="s">
        <v>45</v>
      </c>
      <c r="D32" s="9">
        <v>58000</v>
      </c>
      <c r="E32" s="9">
        <f t="shared" si="1"/>
        <v>24166.666666666664</v>
      </c>
      <c r="F32" s="9"/>
      <c r="G32" s="10">
        <f>SUM(F32/E32*100)</f>
        <v>0</v>
      </c>
      <c r="H32" s="11">
        <f>E32-F32</f>
        <v>24166.666666666664</v>
      </c>
    </row>
    <row r="33" spans="1:8" ht="12.75" customHeight="1">
      <c r="A33" s="66" t="s">
        <v>46</v>
      </c>
      <c r="B33" s="67"/>
      <c r="C33" s="23"/>
      <c r="D33" s="28">
        <f>SUM(D9:D32)</f>
        <v>2732645</v>
      </c>
      <c r="E33" s="9">
        <f t="shared" si="1"/>
        <v>1138602.0833333333</v>
      </c>
      <c r="F33" s="28">
        <f>SUM(F9:F32)</f>
        <v>748299</v>
      </c>
      <c r="G33" s="10">
        <f>F33/E33*100</f>
        <v>65.720852873315053</v>
      </c>
      <c r="H33" s="11">
        <f t="shared" si="0"/>
        <v>390303.08333333326</v>
      </c>
    </row>
    <row r="34" spans="1:8">
      <c r="A34" s="63" t="s">
        <v>47</v>
      </c>
      <c r="B34" s="64"/>
      <c r="C34" s="8"/>
      <c r="D34" s="34">
        <v>644100</v>
      </c>
      <c r="E34" s="9">
        <f t="shared" si="1"/>
        <v>268375</v>
      </c>
      <c r="F34" s="34">
        <v>258695</v>
      </c>
      <c r="G34" s="10">
        <f>F34/E34*100</f>
        <v>96.393106660456453</v>
      </c>
      <c r="H34" s="11">
        <f t="shared" si="0"/>
        <v>9680</v>
      </c>
    </row>
    <row r="35" spans="1:8">
      <c r="A35" s="113" t="s">
        <v>48</v>
      </c>
      <c r="B35" s="114"/>
      <c r="C35" s="35"/>
      <c r="D35" s="36">
        <v>781400</v>
      </c>
      <c r="E35" s="9">
        <f t="shared" si="1"/>
        <v>325583.33333333331</v>
      </c>
      <c r="F35" s="36">
        <v>375901</v>
      </c>
      <c r="G35" s="10">
        <f>F35/E35*100</f>
        <v>115.45461991297672</v>
      </c>
      <c r="H35" s="37">
        <f t="shared" si="0"/>
        <v>-50317.666666666686</v>
      </c>
    </row>
    <row r="37" spans="1:8" ht="27" customHeight="1">
      <c r="A37" s="117" t="s">
        <v>49</v>
      </c>
      <c r="B37" s="118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1103100</v>
      </c>
      <c r="D38" s="34">
        <f>SUM(C38/12*5)</f>
        <v>459625</v>
      </c>
      <c r="E38" s="28">
        <v>459625</v>
      </c>
      <c r="F38" s="28">
        <f t="shared" ref="F38:F43" si="3">SUM(E38/D38*100)</f>
        <v>100</v>
      </c>
      <c r="G38" s="40">
        <f>E38-D38</f>
        <v>0</v>
      </c>
      <c r="H38" s="41"/>
    </row>
    <row r="39" spans="1:8" ht="12.75" customHeight="1">
      <c r="A39" s="113" t="s">
        <v>55</v>
      </c>
      <c r="B39" s="114"/>
      <c r="C39" s="28">
        <v>0</v>
      </c>
      <c r="D39" s="34">
        <f t="shared" ref="D39:D52" si="4">SUM(C39/12*5)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3" t="s">
        <v>56</v>
      </c>
      <c r="B40" s="114"/>
      <c r="C40" s="28">
        <v>86300</v>
      </c>
      <c r="D40" s="34">
        <f t="shared" si="4"/>
        <v>35958.333333333336</v>
      </c>
      <c r="E40" s="28">
        <v>43150</v>
      </c>
      <c r="F40" s="28">
        <f t="shared" si="3"/>
        <v>120</v>
      </c>
      <c r="G40" s="40">
        <f t="shared" ref="G40:G54" si="5">SUM(E40-D40)</f>
        <v>7191.6666666666642</v>
      </c>
      <c r="H40" s="41"/>
    </row>
    <row r="41" spans="1:8" ht="12.75" customHeight="1">
      <c r="A41" s="113" t="s">
        <v>57</v>
      </c>
      <c r="B41" s="114"/>
      <c r="C41" s="28">
        <v>246000</v>
      </c>
      <c r="D41" s="34">
        <f t="shared" si="4"/>
        <v>102500</v>
      </c>
      <c r="E41" s="28">
        <v>56000</v>
      </c>
      <c r="F41" s="28">
        <f t="shared" si="3"/>
        <v>54.634146341463421</v>
      </c>
      <c r="G41" s="40">
        <f>SUM(E41-D41)</f>
        <v>-46500</v>
      </c>
      <c r="H41" s="41"/>
    </row>
    <row r="42" spans="1:8" ht="12.75" customHeight="1">
      <c r="A42" s="113" t="s">
        <v>58</v>
      </c>
      <c r="B42" s="114"/>
      <c r="C42" s="28">
        <v>500000</v>
      </c>
      <c r="D42" s="34">
        <f t="shared" si="4"/>
        <v>208333.33333333331</v>
      </c>
      <c r="E42" s="28">
        <v>250000</v>
      </c>
      <c r="F42" s="28">
        <f t="shared" si="3"/>
        <v>120.00000000000001</v>
      </c>
      <c r="G42" s="40">
        <f t="shared" si="5"/>
        <v>41666.666666666686</v>
      </c>
      <c r="H42" s="41"/>
    </row>
    <row r="43" spans="1:8" ht="12.75" customHeight="1">
      <c r="A43" s="113" t="s">
        <v>59</v>
      </c>
      <c r="B43" s="114"/>
      <c r="C43" s="28">
        <v>95700</v>
      </c>
      <c r="D43" s="34">
        <f t="shared" si="4"/>
        <v>39875</v>
      </c>
      <c r="E43" s="28">
        <v>95700</v>
      </c>
      <c r="F43" s="28">
        <f t="shared" si="3"/>
        <v>240</v>
      </c>
      <c r="G43" s="40">
        <f>SUM(E43-D43)</f>
        <v>55825</v>
      </c>
      <c r="H43" s="41"/>
    </row>
    <row r="44" spans="1:8" ht="12.75" customHeight="1">
      <c r="A44" s="113" t="s">
        <v>73</v>
      </c>
      <c r="B44" s="114"/>
      <c r="C44" s="28">
        <v>383545</v>
      </c>
      <c r="D44" s="34">
        <f t="shared" si="4"/>
        <v>159810.41666666666</v>
      </c>
      <c r="E44" s="28">
        <v>0</v>
      </c>
      <c r="F44" s="28"/>
      <c r="G44" s="40">
        <f>SUM(E44-D44)</f>
        <v>-159810.41666666666</v>
      </c>
      <c r="H44" s="41"/>
    </row>
    <row r="45" spans="1:8" ht="12.75" customHeight="1">
      <c r="A45" s="113"/>
      <c r="B45" s="114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63" t="s">
        <v>61</v>
      </c>
      <c r="B46" s="42"/>
      <c r="C46" s="34">
        <v>32000</v>
      </c>
      <c r="D46" s="34">
        <f t="shared" si="4"/>
        <v>13333.333333333332</v>
      </c>
      <c r="E46" s="34">
        <v>7540</v>
      </c>
      <c r="F46" s="28">
        <f>E46/D46*100</f>
        <v>56.55</v>
      </c>
      <c r="G46" s="40">
        <f t="shared" si="5"/>
        <v>-5793.3333333333321</v>
      </c>
      <c r="H46" s="40"/>
    </row>
    <row r="47" spans="1:8" ht="12.75" customHeight="1">
      <c r="A47" s="43" t="s">
        <v>62</v>
      </c>
      <c r="B47" s="43"/>
      <c r="C47" s="34">
        <v>7000</v>
      </c>
      <c r="D47" s="34">
        <f t="shared" si="4"/>
        <v>2916.666666666667</v>
      </c>
      <c r="E47" s="34">
        <v>35964</v>
      </c>
      <c r="F47" s="28">
        <f>E47/D47*100</f>
        <v>1233.0514285714285</v>
      </c>
      <c r="G47" s="40">
        <f t="shared" si="5"/>
        <v>33047.333333333336</v>
      </c>
      <c r="H47" s="40"/>
    </row>
    <row r="48" spans="1:8" ht="12.75" customHeight="1">
      <c r="A48" s="113" t="s">
        <v>63</v>
      </c>
      <c r="B48" s="114"/>
      <c r="C48" s="34">
        <v>28400</v>
      </c>
      <c r="D48" s="34">
        <f t="shared" si="4"/>
        <v>11833.333333333332</v>
      </c>
      <c r="E48" s="34">
        <v>1267</v>
      </c>
      <c r="F48" s="28">
        <f>E48/D48*100</f>
        <v>10.707042253521127</v>
      </c>
      <c r="G48" s="40">
        <f t="shared" si="5"/>
        <v>-10566.333333333332</v>
      </c>
      <c r="H48" s="40"/>
    </row>
    <row r="49" spans="1:8">
      <c r="A49" s="113" t="s">
        <v>64</v>
      </c>
      <c r="B49" s="114"/>
      <c r="C49" s="34">
        <v>10000</v>
      </c>
      <c r="D49" s="34">
        <f t="shared" si="4"/>
        <v>4166.666666666667</v>
      </c>
      <c r="E49" s="34">
        <v>5056</v>
      </c>
      <c r="F49" s="28">
        <f>SUM(E49/D49*100)</f>
        <v>121.34399999999998</v>
      </c>
      <c r="G49" s="40">
        <f t="shared" si="5"/>
        <v>889.33333333333303</v>
      </c>
      <c r="H49" s="40"/>
    </row>
    <row r="50" spans="1:8" ht="12.75" customHeight="1">
      <c r="A50" s="113" t="s">
        <v>65</v>
      </c>
      <c r="B50" s="114"/>
      <c r="C50" s="34">
        <v>227400</v>
      </c>
      <c r="D50" s="34">
        <f t="shared" si="4"/>
        <v>94750</v>
      </c>
      <c r="E50" s="34">
        <v>17176</v>
      </c>
      <c r="F50" s="28">
        <f>SUM(E50/D50*100)</f>
        <v>18.127704485488128</v>
      </c>
      <c r="G50" s="40">
        <f t="shared" si="5"/>
        <v>-77574</v>
      </c>
      <c r="H50" s="40"/>
    </row>
    <row r="51" spans="1:8" ht="12.75" customHeight="1">
      <c r="A51" s="113" t="s">
        <v>66</v>
      </c>
      <c r="B51" s="114"/>
      <c r="C51" s="34">
        <v>4000</v>
      </c>
      <c r="D51" s="34">
        <f t="shared" si="4"/>
        <v>1666.6666666666665</v>
      </c>
      <c r="E51" s="34">
        <v>400</v>
      </c>
      <c r="F51" s="28"/>
      <c r="G51" s="40">
        <f t="shared" si="5"/>
        <v>-1266.6666666666665</v>
      </c>
      <c r="H51" s="40"/>
    </row>
    <row r="52" spans="1:8" ht="12.75" customHeight="1">
      <c r="A52" s="113" t="s">
        <v>67</v>
      </c>
      <c r="B52" s="114"/>
      <c r="C52" s="34">
        <v>5200</v>
      </c>
      <c r="D52" s="34">
        <f t="shared" si="4"/>
        <v>2166.6666666666665</v>
      </c>
      <c r="E52" s="34">
        <v>0</v>
      </c>
      <c r="F52" s="34"/>
      <c r="G52" s="40">
        <f t="shared" si="5"/>
        <v>-2166.6666666666665</v>
      </c>
      <c r="H52" s="40"/>
    </row>
    <row r="53" spans="1:8">
      <c r="A53" s="113" t="s">
        <v>68</v>
      </c>
      <c r="B53" s="114"/>
      <c r="C53" s="34">
        <f>SUM(C46:C52)</f>
        <v>314000</v>
      </c>
      <c r="D53" s="34">
        <f>SUM(D46:D52)</f>
        <v>130833.33333333334</v>
      </c>
      <c r="E53" s="34">
        <f>SUM(E46:E52)</f>
        <v>67403</v>
      </c>
      <c r="F53" s="44">
        <f>SUM(E53/D53*100)</f>
        <v>51.518216560509558</v>
      </c>
      <c r="G53" s="40">
        <f t="shared" si="5"/>
        <v>-63430.333333333343</v>
      </c>
      <c r="H53" s="40"/>
    </row>
    <row r="54" spans="1:8">
      <c r="A54" s="45" t="s">
        <v>69</v>
      </c>
      <c r="B54" s="46"/>
      <c r="C54" s="34">
        <f>SUM(C38,C53,C40,C41,C42,C43,C39,C45,C44)</f>
        <v>2728645</v>
      </c>
      <c r="D54" s="34">
        <f>SUM(D38+D39+D40+D41+D42+D53+D43+D44+D45)</f>
        <v>1136935.4166666665</v>
      </c>
      <c r="E54" s="34">
        <f>SUM(E38+E39+E40+E41+E42+E53+E43+E44+E45)</f>
        <v>971878</v>
      </c>
      <c r="F54" s="34">
        <f>E54/D54*100</f>
        <v>85.482252180111388</v>
      </c>
      <c r="G54" s="40">
        <f t="shared" si="5"/>
        <v>-165057.41666666651</v>
      </c>
      <c r="H54" s="40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16" workbookViewId="0">
      <selection activeCell="F33" sqref="F3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82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72" t="s">
        <v>5</v>
      </c>
      <c r="D8" s="4" t="s">
        <v>6</v>
      </c>
      <c r="E8" s="4" t="s">
        <v>83</v>
      </c>
      <c r="F8" s="4" t="s">
        <v>84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760650</v>
      </c>
      <c r="E9" s="9">
        <f>SUM(D9/12*6)</f>
        <v>380325</v>
      </c>
      <c r="F9" s="9">
        <v>369475</v>
      </c>
      <c r="G9" s="10">
        <f>F9/E9*100</f>
        <v>97.147176756721223</v>
      </c>
      <c r="H9" s="11">
        <f t="shared" ref="H9:H35" si="0">E9-F9</f>
        <v>10850</v>
      </c>
    </row>
    <row r="10" spans="1:14">
      <c r="A10" s="75" t="s">
        <v>12</v>
      </c>
      <c r="B10" s="76"/>
      <c r="C10" s="8">
        <v>213</v>
      </c>
      <c r="D10" s="9">
        <v>229717</v>
      </c>
      <c r="E10" s="9">
        <f t="shared" ref="E10:E35" si="1">SUM(D10/12*6)</f>
        <v>114858.5</v>
      </c>
      <c r="F10" s="9">
        <v>126848</v>
      </c>
      <c r="G10" s="10">
        <f>F10/E10*100</f>
        <v>110.43849606254652</v>
      </c>
      <c r="H10" s="11">
        <f t="shared" si="0"/>
        <v>-11989.5</v>
      </c>
    </row>
    <row r="11" spans="1:14">
      <c r="A11" s="75" t="s">
        <v>13</v>
      </c>
      <c r="B11" s="7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37800</v>
      </c>
      <c r="E12" s="9">
        <f t="shared" si="1"/>
        <v>18900</v>
      </c>
      <c r="F12" s="17">
        <v>12940</v>
      </c>
      <c r="G12" s="10">
        <f>F12/E12*100</f>
        <v>68.465608465608469</v>
      </c>
      <c r="H12" s="11">
        <f t="shared" si="0"/>
        <v>5960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650</v>
      </c>
      <c r="F13" s="9"/>
      <c r="G13" s="20"/>
      <c r="H13" s="11">
        <f t="shared" si="0"/>
        <v>650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1200</v>
      </c>
      <c r="F14" s="9">
        <v>600</v>
      </c>
      <c r="G14" s="20"/>
      <c r="H14" s="11">
        <f>E14-F14</f>
        <v>600</v>
      </c>
    </row>
    <row r="15" spans="1:14">
      <c r="A15" s="75" t="s">
        <v>19</v>
      </c>
      <c r="B15" s="76"/>
      <c r="C15" s="19" t="s">
        <v>20</v>
      </c>
      <c r="D15" s="9">
        <v>45100</v>
      </c>
      <c r="E15" s="9">
        <f t="shared" si="1"/>
        <v>22550</v>
      </c>
      <c r="F15" s="9">
        <v>26450</v>
      </c>
      <c r="G15" s="10">
        <f t="shared" ref="G15:G21" si="2">F15/E15*100</f>
        <v>117.29490022172948</v>
      </c>
      <c r="H15" s="11">
        <f t="shared" si="0"/>
        <v>-3900</v>
      </c>
    </row>
    <row r="16" spans="1:14">
      <c r="A16" s="14" t="s">
        <v>21</v>
      </c>
      <c r="B16" s="15"/>
      <c r="C16" s="19" t="s">
        <v>22</v>
      </c>
      <c r="D16" s="9">
        <v>150000</v>
      </c>
      <c r="E16" s="9">
        <f t="shared" si="1"/>
        <v>75000</v>
      </c>
      <c r="F16" s="9">
        <v>103692</v>
      </c>
      <c r="G16" s="10">
        <f t="shared" si="2"/>
        <v>138.256</v>
      </c>
      <c r="H16" s="11">
        <f>E16-F16</f>
        <v>-28692</v>
      </c>
    </row>
    <row r="17" spans="1:8">
      <c r="A17" s="14" t="s">
        <v>77</v>
      </c>
      <c r="B17" s="15"/>
      <c r="C17" s="19" t="s">
        <v>78</v>
      </c>
      <c r="D17" s="9">
        <v>344</v>
      </c>
      <c r="E17" s="9">
        <f t="shared" si="1"/>
        <v>172</v>
      </c>
      <c r="F17" s="9">
        <v>0</v>
      </c>
      <c r="G17" s="10">
        <f t="shared" si="2"/>
        <v>0</v>
      </c>
      <c r="H17" s="11">
        <f>E17-F17</f>
        <v>172</v>
      </c>
    </row>
    <row r="18" spans="1:8">
      <c r="A18" s="21" t="s">
        <v>23</v>
      </c>
      <c r="B18" s="22"/>
      <c r="C18" s="23">
        <v>225</v>
      </c>
      <c r="D18" s="24">
        <v>22133</v>
      </c>
      <c r="E18" s="9">
        <f t="shared" si="1"/>
        <v>11066.5</v>
      </c>
      <c r="F18" s="24">
        <v>22133</v>
      </c>
      <c r="G18" s="10">
        <f t="shared" si="2"/>
        <v>200</v>
      </c>
      <c r="H18" s="11">
        <f>E18-F18</f>
        <v>-11066.5</v>
      </c>
    </row>
    <row r="19" spans="1:8">
      <c r="A19" s="21" t="s">
        <v>24</v>
      </c>
      <c r="B19" s="22"/>
      <c r="C19" s="23">
        <v>226</v>
      </c>
      <c r="D19" s="24">
        <v>15928</v>
      </c>
      <c r="E19" s="9">
        <f t="shared" si="1"/>
        <v>7964</v>
      </c>
      <c r="F19" s="24">
        <v>0</v>
      </c>
      <c r="G19" s="10">
        <f t="shared" si="2"/>
        <v>0</v>
      </c>
      <c r="H19" s="11">
        <f t="shared" si="0"/>
        <v>7964</v>
      </c>
    </row>
    <row r="20" spans="1:8">
      <c r="A20" s="21" t="s">
        <v>25</v>
      </c>
      <c r="B20" s="22"/>
      <c r="C20" s="18">
        <v>227</v>
      </c>
      <c r="D20" s="9">
        <v>7500</v>
      </c>
      <c r="E20" s="9">
        <f t="shared" si="1"/>
        <v>3750</v>
      </c>
      <c r="F20" s="9">
        <v>0</v>
      </c>
      <c r="G20" s="10">
        <f t="shared" si="2"/>
        <v>0</v>
      </c>
      <c r="H20" s="11">
        <f>E20-F20</f>
        <v>3750</v>
      </c>
    </row>
    <row r="21" spans="1:8">
      <c r="A21" s="75" t="s">
        <v>26</v>
      </c>
      <c r="B21" s="76"/>
      <c r="C21" s="25">
        <v>312</v>
      </c>
      <c r="D21" s="9">
        <v>30000</v>
      </c>
      <c r="E21" s="9">
        <f t="shared" si="1"/>
        <v>15000</v>
      </c>
      <c r="F21" s="9">
        <v>12395</v>
      </c>
      <c r="G21" s="10">
        <f t="shared" si="2"/>
        <v>82.63333333333334</v>
      </c>
      <c r="H21" s="11">
        <f t="shared" si="0"/>
        <v>2605</v>
      </c>
    </row>
    <row r="22" spans="1:8" ht="12" customHeight="1">
      <c r="A22" s="119" t="s">
        <v>27</v>
      </c>
      <c r="B22" s="120"/>
      <c r="C22" s="25" t="s">
        <v>28</v>
      </c>
      <c r="D22" s="26">
        <v>94373</v>
      </c>
      <c r="E22" s="9">
        <f t="shared" si="1"/>
        <v>47186.5</v>
      </c>
      <c r="F22" s="26">
        <v>61702</v>
      </c>
      <c r="G22" s="10">
        <f>SUM(F22/E22*100)</f>
        <v>130.76197641274516</v>
      </c>
      <c r="H22" s="11">
        <f t="shared" si="0"/>
        <v>-14515.5</v>
      </c>
    </row>
    <row r="23" spans="1:8">
      <c r="A23" s="6" t="s">
        <v>29</v>
      </c>
      <c r="B23" s="7"/>
      <c r="C23" s="25">
        <v>346</v>
      </c>
      <c r="D23" s="26">
        <v>30217</v>
      </c>
      <c r="E23" s="9">
        <f t="shared" si="1"/>
        <v>15108.5</v>
      </c>
      <c r="F23" s="26">
        <v>27617</v>
      </c>
      <c r="G23" s="10">
        <f>F23/E23*100</f>
        <v>182.7911440579806</v>
      </c>
      <c r="H23" s="11">
        <f t="shared" si="0"/>
        <v>-12508.5</v>
      </c>
    </row>
    <row r="24" spans="1:8" ht="12" customHeight="1">
      <c r="A24" s="119" t="s">
        <v>30</v>
      </c>
      <c r="B24" s="120"/>
      <c r="C24" s="25">
        <v>291</v>
      </c>
      <c r="D24" s="26">
        <v>9300</v>
      </c>
      <c r="E24" s="9">
        <f t="shared" si="1"/>
        <v>4650</v>
      </c>
      <c r="F24" s="26">
        <v>1620</v>
      </c>
      <c r="G24" s="10">
        <f>SUM(F24/E24*100)</f>
        <v>34.838709677419352</v>
      </c>
      <c r="H24" s="11">
        <f>E24-F24</f>
        <v>3030</v>
      </c>
    </row>
    <row r="25" spans="1:8">
      <c r="A25" s="21" t="s">
        <v>31</v>
      </c>
      <c r="B25" s="22"/>
      <c r="C25" s="27" t="s">
        <v>32</v>
      </c>
      <c r="D25" s="28">
        <v>1500</v>
      </c>
      <c r="E25" s="9">
        <f t="shared" si="1"/>
        <v>750</v>
      </c>
      <c r="F25" s="28"/>
      <c r="G25" s="10"/>
      <c r="H25" s="11">
        <f>E25-F25</f>
        <v>750</v>
      </c>
    </row>
    <row r="26" spans="1:8">
      <c r="A26" s="21" t="s">
        <v>33</v>
      </c>
      <c r="B26" s="22"/>
      <c r="C26" s="27" t="s">
        <v>34</v>
      </c>
      <c r="D26" s="28">
        <v>86300</v>
      </c>
      <c r="E26" s="9">
        <f t="shared" si="1"/>
        <v>43150</v>
      </c>
      <c r="F26" s="28">
        <v>39997</v>
      </c>
      <c r="G26" s="10">
        <f>F26/E26*100</f>
        <v>92.692931633835457</v>
      </c>
      <c r="H26" s="11">
        <f t="shared" si="0"/>
        <v>3153</v>
      </c>
    </row>
    <row r="27" spans="1:8">
      <c r="A27" s="121" t="s">
        <v>35</v>
      </c>
      <c r="B27" s="122"/>
      <c r="C27" s="27" t="s">
        <v>36</v>
      </c>
      <c r="D27" s="28">
        <v>74376</v>
      </c>
      <c r="E27" s="9">
        <f t="shared" si="1"/>
        <v>37188</v>
      </c>
      <c r="F27" s="28">
        <v>3891</v>
      </c>
      <c r="G27" s="10">
        <v>0</v>
      </c>
      <c r="H27" s="11">
        <f t="shared" si="0"/>
        <v>33297</v>
      </c>
    </row>
    <row r="28" spans="1:8">
      <c r="A28" s="75" t="s">
        <v>37</v>
      </c>
      <c r="B28" s="76"/>
      <c r="C28" s="29" t="s">
        <v>38</v>
      </c>
      <c r="D28" s="9">
        <v>4000</v>
      </c>
      <c r="E28" s="9">
        <f t="shared" si="1"/>
        <v>2000</v>
      </c>
      <c r="F28" s="9"/>
      <c r="G28" s="10">
        <f>SUM(F28/E28*100)</f>
        <v>0</v>
      </c>
      <c r="H28" s="11">
        <f>E28-F28</f>
        <v>2000</v>
      </c>
    </row>
    <row r="29" spans="1:8">
      <c r="A29" s="75" t="s">
        <v>39</v>
      </c>
      <c r="B29" s="76"/>
      <c r="C29" s="29" t="s">
        <v>40</v>
      </c>
      <c r="D29" s="9">
        <v>306000</v>
      </c>
      <c r="E29" s="9">
        <f t="shared" si="1"/>
        <v>153000</v>
      </c>
      <c r="F29" s="9">
        <v>32481</v>
      </c>
      <c r="G29" s="10">
        <f>SUM(F29/E29*100)</f>
        <v>21.229411764705883</v>
      </c>
      <c r="H29" s="11">
        <f>E29-F29</f>
        <v>120519</v>
      </c>
    </row>
    <row r="30" spans="1:8">
      <c r="A30" s="75" t="s">
        <v>37</v>
      </c>
      <c r="B30" s="76"/>
      <c r="C30" s="29" t="s">
        <v>41</v>
      </c>
      <c r="D30" s="9">
        <v>0</v>
      </c>
      <c r="E30" s="9">
        <f t="shared" si="1"/>
        <v>0</v>
      </c>
      <c r="F30" s="9"/>
      <c r="G30" s="10"/>
      <c r="H30" s="11">
        <f>E30-F30</f>
        <v>0</v>
      </c>
    </row>
    <row r="31" spans="1:8">
      <c r="A31" s="75" t="s">
        <v>42</v>
      </c>
      <c r="B31" s="76"/>
      <c r="C31" s="29" t="s">
        <v>43</v>
      </c>
      <c r="D31" s="9">
        <v>574513</v>
      </c>
      <c r="E31" s="9">
        <f t="shared" si="1"/>
        <v>287256.5</v>
      </c>
      <c r="F31" s="9">
        <v>61931</v>
      </c>
      <c r="G31" s="10">
        <f>SUM(F31/E31*100)</f>
        <v>21.559477331235325</v>
      </c>
      <c r="H31" s="11">
        <f t="shared" si="0"/>
        <v>225325.5</v>
      </c>
    </row>
    <row r="32" spans="1:8">
      <c r="A32" s="75" t="s">
        <v>44</v>
      </c>
      <c r="B32" s="76"/>
      <c r="C32" s="29" t="s">
        <v>45</v>
      </c>
      <c r="D32" s="9">
        <v>58000</v>
      </c>
      <c r="E32" s="9">
        <f t="shared" si="1"/>
        <v>29000</v>
      </c>
      <c r="F32" s="9">
        <v>11914</v>
      </c>
      <c r="G32" s="10">
        <f>SUM(F32/E32*100)</f>
        <v>41.08275862068966</v>
      </c>
      <c r="H32" s="11">
        <f>E32-F32</f>
        <v>17086</v>
      </c>
    </row>
    <row r="33" spans="1:8" ht="12.75" customHeight="1">
      <c r="A33" s="73" t="s">
        <v>46</v>
      </c>
      <c r="B33" s="74"/>
      <c r="C33" s="23"/>
      <c r="D33" s="28">
        <f>SUM(D9:D32)</f>
        <v>2541451</v>
      </c>
      <c r="E33" s="9">
        <f t="shared" si="1"/>
        <v>1270725.5</v>
      </c>
      <c r="F33" s="28">
        <f>SUM(F9:F32)</f>
        <v>915686</v>
      </c>
      <c r="G33" s="10">
        <f>F33/E33*100</f>
        <v>72.060094804109937</v>
      </c>
      <c r="H33" s="11">
        <f t="shared" si="0"/>
        <v>355039.5</v>
      </c>
    </row>
    <row r="34" spans="1:8">
      <c r="A34" s="70" t="s">
        <v>47</v>
      </c>
      <c r="B34" s="71"/>
      <c r="C34" s="8"/>
      <c r="D34" s="34">
        <v>644100</v>
      </c>
      <c r="E34" s="9">
        <f t="shared" si="1"/>
        <v>322050</v>
      </c>
      <c r="F34" s="34">
        <v>317373</v>
      </c>
      <c r="G34" s="10">
        <f>F34/E34*100</f>
        <v>98.547741034000936</v>
      </c>
      <c r="H34" s="11">
        <f t="shared" si="0"/>
        <v>4677</v>
      </c>
    </row>
    <row r="35" spans="1:8">
      <c r="A35" s="113" t="s">
        <v>48</v>
      </c>
      <c r="B35" s="114"/>
      <c r="C35" s="35"/>
      <c r="D35" s="36">
        <v>792662</v>
      </c>
      <c r="E35" s="9">
        <f t="shared" si="1"/>
        <v>396331</v>
      </c>
      <c r="F35" s="36">
        <v>448099</v>
      </c>
      <c r="G35" s="10">
        <f>F35/E35*100</f>
        <v>113.06180944715403</v>
      </c>
      <c r="H35" s="37">
        <f t="shared" si="0"/>
        <v>-51768</v>
      </c>
    </row>
    <row r="37" spans="1:8" ht="27" customHeight="1">
      <c r="A37" s="117" t="s">
        <v>49</v>
      </c>
      <c r="B37" s="118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1103100</v>
      </c>
      <c r="D38" s="34">
        <f>SUM(C38/12*6)</f>
        <v>551550</v>
      </c>
      <c r="E38" s="28">
        <v>551550</v>
      </c>
      <c r="F38" s="28">
        <f t="shared" ref="F38:F43" si="3">SUM(E38/D38*100)</f>
        <v>100</v>
      </c>
      <c r="G38" s="40">
        <f>E38-D38</f>
        <v>0</v>
      </c>
      <c r="H38" s="41"/>
    </row>
    <row r="39" spans="1:8" ht="12.75" customHeight="1">
      <c r="A39" s="113" t="s">
        <v>55</v>
      </c>
      <c r="B39" s="114"/>
      <c r="C39" s="28">
        <v>0</v>
      </c>
      <c r="D39" s="34">
        <f t="shared" ref="D39:D52" si="4">SUM(C39/12*6)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3" t="s">
        <v>56</v>
      </c>
      <c r="B40" s="114"/>
      <c r="C40" s="28">
        <v>86300</v>
      </c>
      <c r="D40" s="34">
        <f t="shared" si="4"/>
        <v>43150</v>
      </c>
      <c r="E40" s="28">
        <v>43150</v>
      </c>
      <c r="F40" s="28">
        <f t="shared" si="3"/>
        <v>100</v>
      </c>
      <c r="G40" s="40">
        <f t="shared" ref="G40:G54" si="5">SUM(E40-D40)</f>
        <v>0</v>
      </c>
      <c r="H40" s="41"/>
    </row>
    <row r="41" spans="1:8" ht="12.75" customHeight="1">
      <c r="A41" s="113" t="s">
        <v>57</v>
      </c>
      <c r="B41" s="114"/>
      <c r="C41" s="28">
        <v>246000</v>
      </c>
      <c r="D41" s="34">
        <f t="shared" si="4"/>
        <v>123000</v>
      </c>
      <c r="E41" s="28">
        <v>56000</v>
      </c>
      <c r="F41" s="28">
        <f t="shared" si="3"/>
        <v>45.528455284552841</v>
      </c>
      <c r="G41" s="40">
        <f>SUM(E41-D41)</f>
        <v>-67000</v>
      </c>
      <c r="H41" s="41"/>
    </row>
    <row r="42" spans="1:8" ht="12.75" customHeight="1">
      <c r="A42" s="113" t="s">
        <v>58</v>
      </c>
      <c r="B42" s="114"/>
      <c r="C42" s="28">
        <v>500000</v>
      </c>
      <c r="D42" s="34">
        <f t="shared" si="4"/>
        <v>250000</v>
      </c>
      <c r="E42" s="28">
        <v>250000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>
      <c r="A43" s="113" t="s">
        <v>59</v>
      </c>
      <c r="B43" s="114"/>
      <c r="C43" s="28">
        <v>95700</v>
      </c>
      <c r="D43" s="34">
        <f t="shared" si="4"/>
        <v>47850</v>
      </c>
      <c r="E43" s="28">
        <v>95700</v>
      </c>
      <c r="F43" s="28">
        <f t="shared" si="3"/>
        <v>200</v>
      </c>
      <c r="G43" s="40">
        <f>SUM(E43-D43)</f>
        <v>47850</v>
      </c>
      <c r="H43" s="41"/>
    </row>
    <row r="44" spans="1:8" ht="12.75" customHeight="1">
      <c r="A44" s="113" t="s">
        <v>73</v>
      </c>
      <c r="B44" s="114"/>
      <c r="C44" s="28">
        <v>192351</v>
      </c>
      <c r="D44" s="34">
        <f t="shared" si="4"/>
        <v>96175.5</v>
      </c>
      <c r="E44" s="28">
        <v>0</v>
      </c>
      <c r="F44" s="28"/>
      <c r="G44" s="40">
        <f>SUM(E44-D44)</f>
        <v>-96175.5</v>
      </c>
      <c r="H44" s="41"/>
    </row>
    <row r="45" spans="1:8" ht="12.75" customHeight="1">
      <c r="A45" s="113"/>
      <c r="B45" s="114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70" t="s">
        <v>61</v>
      </c>
      <c r="B46" s="42"/>
      <c r="C46" s="34">
        <v>32000</v>
      </c>
      <c r="D46" s="34">
        <f t="shared" si="4"/>
        <v>16000</v>
      </c>
      <c r="E46" s="34">
        <v>10759</v>
      </c>
      <c r="F46" s="28">
        <f>E46/D46*100</f>
        <v>67.243750000000006</v>
      </c>
      <c r="G46" s="40">
        <f t="shared" si="5"/>
        <v>-5241</v>
      </c>
      <c r="H46" s="40"/>
    </row>
    <row r="47" spans="1:8" ht="12.75" customHeight="1">
      <c r="A47" s="43" t="s">
        <v>62</v>
      </c>
      <c r="B47" s="43"/>
      <c r="C47" s="34">
        <v>7000</v>
      </c>
      <c r="D47" s="34">
        <f t="shared" si="4"/>
        <v>3500</v>
      </c>
      <c r="E47" s="34">
        <v>35964</v>
      </c>
      <c r="F47" s="28">
        <f>E47/D47*100</f>
        <v>1027.5428571428572</v>
      </c>
      <c r="G47" s="40">
        <f t="shared" si="5"/>
        <v>32464</v>
      </c>
      <c r="H47" s="40"/>
    </row>
    <row r="48" spans="1:8" ht="12.75" customHeight="1">
      <c r="A48" s="113" t="s">
        <v>63</v>
      </c>
      <c r="B48" s="114"/>
      <c r="C48" s="34">
        <v>28400</v>
      </c>
      <c r="D48" s="34">
        <f t="shared" si="4"/>
        <v>14200</v>
      </c>
      <c r="E48" s="34">
        <v>1396</v>
      </c>
      <c r="F48" s="28">
        <f>E48/D48*100</f>
        <v>9.830985915492958</v>
      </c>
      <c r="G48" s="40">
        <f t="shared" si="5"/>
        <v>-12804</v>
      </c>
      <c r="H48" s="40"/>
    </row>
    <row r="49" spans="1:8">
      <c r="A49" s="113" t="s">
        <v>64</v>
      </c>
      <c r="B49" s="114"/>
      <c r="C49" s="34">
        <v>10000</v>
      </c>
      <c r="D49" s="34">
        <f t="shared" si="4"/>
        <v>5000</v>
      </c>
      <c r="E49" s="34">
        <v>5056</v>
      </c>
      <c r="F49" s="28">
        <f>SUM(E49/D49*100)</f>
        <v>101.12</v>
      </c>
      <c r="G49" s="40">
        <f t="shared" si="5"/>
        <v>56</v>
      </c>
      <c r="H49" s="40"/>
    </row>
    <row r="50" spans="1:8" ht="12.75" customHeight="1">
      <c r="A50" s="113" t="s">
        <v>65</v>
      </c>
      <c r="B50" s="114"/>
      <c r="C50" s="34">
        <v>227400</v>
      </c>
      <c r="D50" s="34">
        <f t="shared" si="4"/>
        <v>113700</v>
      </c>
      <c r="E50" s="34">
        <v>15445</v>
      </c>
      <c r="F50" s="28">
        <f>SUM(E50/D50*100)</f>
        <v>13.583992963940194</v>
      </c>
      <c r="G50" s="40">
        <f t="shared" si="5"/>
        <v>-98255</v>
      </c>
      <c r="H50" s="40"/>
    </row>
    <row r="51" spans="1:8" ht="12.75" customHeight="1">
      <c r="A51" s="113" t="s">
        <v>66</v>
      </c>
      <c r="B51" s="114"/>
      <c r="C51" s="34">
        <v>4000</v>
      </c>
      <c r="D51" s="34">
        <f t="shared" si="4"/>
        <v>2000</v>
      </c>
      <c r="E51" s="34">
        <v>1000</v>
      </c>
      <c r="F51" s="28"/>
      <c r="G51" s="40">
        <f t="shared" si="5"/>
        <v>-1000</v>
      </c>
      <c r="H51" s="40"/>
    </row>
    <row r="52" spans="1:8" ht="12.75" customHeight="1">
      <c r="A52" s="113" t="s">
        <v>67</v>
      </c>
      <c r="B52" s="114"/>
      <c r="C52" s="34">
        <v>5200</v>
      </c>
      <c r="D52" s="34">
        <f t="shared" si="4"/>
        <v>2600</v>
      </c>
      <c r="E52" s="34">
        <v>0</v>
      </c>
      <c r="F52" s="34"/>
      <c r="G52" s="40">
        <f t="shared" si="5"/>
        <v>-2600</v>
      </c>
      <c r="H52" s="40"/>
    </row>
    <row r="53" spans="1:8">
      <c r="A53" s="113" t="s">
        <v>68</v>
      </c>
      <c r="B53" s="114"/>
      <c r="C53" s="34">
        <f>SUM(C46:C52)</f>
        <v>314000</v>
      </c>
      <c r="D53" s="34">
        <f>SUM(D46:D52)</f>
        <v>157000</v>
      </c>
      <c r="E53" s="34">
        <f>SUM(E46:E52)</f>
        <v>69620</v>
      </c>
      <c r="F53" s="44">
        <f>SUM(E53/D53*100)</f>
        <v>44.34394904458599</v>
      </c>
      <c r="G53" s="40">
        <f t="shared" si="5"/>
        <v>-87380</v>
      </c>
      <c r="H53" s="40"/>
    </row>
    <row r="54" spans="1:8">
      <c r="A54" s="45" t="s">
        <v>69</v>
      </c>
      <c r="B54" s="46"/>
      <c r="C54" s="34">
        <f>SUM(C38,C53,C40,C41,C42,C43,C39,C45,C44)</f>
        <v>2537451</v>
      </c>
      <c r="D54" s="34">
        <f>SUM(D38+D39+D40+D41+D42+D53+D43+D44+D45)</f>
        <v>1268725.5</v>
      </c>
      <c r="E54" s="34">
        <f>SUM(E38+E39+E40+E41+E42+E53+E43+E44+E45)</f>
        <v>1066020</v>
      </c>
      <c r="F54" s="34">
        <f>E54/D54*100</f>
        <v>84.022903299413471</v>
      </c>
      <c r="G54" s="40">
        <f t="shared" si="5"/>
        <v>-202705.5</v>
      </c>
      <c r="H54" s="40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topLeftCell="A10" workbookViewId="0">
      <selection activeCell="F33" sqref="F3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85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79" t="s">
        <v>5</v>
      </c>
      <c r="D8" s="4" t="s">
        <v>6</v>
      </c>
      <c r="E8" s="4" t="s">
        <v>86</v>
      </c>
      <c r="F8" s="4" t="s">
        <v>87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760650</v>
      </c>
      <c r="E9" s="9">
        <f>SUM(D9/12*7)</f>
        <v>443712.5</v>
      </c>
      <c r="F9" s="9">
        <v>424714</v>
      </c>
      <c r="G9" s="10">
        <f>F9/E9*100</f>
        <v>95.718286052342449</v>
      </c>
      <c r="H9" s="11">
        <f t="shared" ref="H9:H35" si="0">E9-F9</f>
        <v>18998.5</v>
      </c>
    </row>
    <row r="10" spans="1:14">
      <c r="A10" s="82" t="s">
        <v>12</v>
      </c>
      <c r="B10" s="83"/>
      <c r="C10" s="8">
        <v>213</v>
      </c>
      <c r="D10" s="9">
        <v>229717</v>
      </c>
      <c r="E10" s="9">
        <f t="shared" ref="E10:E35" si="1">SUM(D10/12*7)</f>
        <v>134001.58333333331</v>
      </c>
      <c r="F10" s="9">
        <v>143508</v>
      </c>
      <c r="G10" s="10">
        <f>F10/E10*100</f>
        <v>107.09425697084427</v>
      </c>
      <c r="H10" s="11">
        <f t="shared" si="0"/>
        <v>-9506.4166666666861</v>
      </c>
    </row>
    <row r="11" spans="1:14">
      <c r="A11" s="82" t="s">
        <v>13</v>
      </c>
      <c r="B11" s="8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37800</v>
      </c>
      <c r="E12" s="9">
        <f t="shared" si="1"/>
        <v>22050</v>
      </c>
      <c r="F12" s="17">
        <v>15545</v>
      </c>
      <c r="G12" s="10">
        <f>F12/E12*100</f>
        <v>70.498866213151928</v>
      </c>
      <c r="H12" s="11">
        <f t="shared" si="0"/>
        <v>6505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758.33333333333326</v>
      </c>
      <c r="F13" s="9"/>
      <c r="G13" s="20"/>
      <c r="H13" s="11">
        <f t="shared" si="0"/>
        <v>758.33333333333326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1400</v>
      </c>
      <c r="F14" s="9">
        <v>900</v>
      </c>
      <c r="G14" s="20"/>
      <c r="H14" s="11">
        <f>E14-F14</f>
        <v>500</v>
      </c>
    </row>
    <row r="15" spans="1:14">
      <c r="A15" s="82" t="s">
        <v>19</v>
      </c>
      <c r="B15" s="83"/>
      <c r="C15" s="19" t="s">
        <v>20</v>
      </c>
      <c r="D15" s="9">
        <v>45100</v>
      </c>
      <c r="E15" s="9">
        <f t="shared" si="1"/>
        <v>26308.333333333336</v>
      </c>
      <c r="F15" s="9">
        <v>29450</v>
      </c>
      <c r="G15" s="10">
        <f t="shared" ref="G15:G21" si="2">F15/E15*100</f>
        <v>111.94171681976559</v>
      </c>
      <c r="H15" s="11">
        <f t="shared" si="0"/>
        <v>-3141.6666666666642</v>
      </c>
    </row>
    <row r="16" spans="1:14">
      <c r="A16" s="14" t="s">
        <v>21</v>
      </c>
      <c r="B16" s="15"/>
      <c r="C16" s="19" t="s">
        <v>22</v>
      </c>
      <c r="D16" s="9">
        <v>150000</v>
      </c>
      <c r="E16" s="9">
        <f t="shared" si="1"/>
        <v>87500</v>
      </c>
      <c r="F16" s="9">
        <v>103692</v>
      </c>
      <c r="G16" s="10">
        <f t="shared" si="2"/>
        <v>118.50514285714286</v>
      </c>
      <c r="H16" s="11">
        <f>E16-F16</f>
        <v>-16192</v>
      </c>
    </row>
    <row r="17" spans="1:8">
      <c r="A17" s="14" t="s">
        <v>77</v>
      </c>
      <c r="B17" s="15"/>
      <c r="C17" s="19" t="s">
        <v>78</v>
      </c>
      <c r="D17" s="9">
        <v>344</v>
      </c>
      <c r="E17" s="9">
        <f t="shared" si="1"/>
        <v>200.66666666666669</v>
      </c>
      <c r="F17" s="9">
        <v>42</v>
      </c>
      <c r="G17" s="10">
        <f t="shared" si="2"/>
        <v>20.930232558139533</v>
      </c>
      <c r="H17" s="11">
        <f>E17-F17</f>
        <v>158.66666666666669</v>
      </c>
    </row>
    <row r="18" spans="1:8">
      <c r="A18" s="21" t="s">
        <v>23</v>
      </c>
      <c r="B18" s="22"/>
      <c r="C18" s="23">
        <v>225</v>
      </c>
      <c r="D18" s="24">
        <v>22133</v>
      </c>
      <c r="E18" s="9">
        <f t="shared" si="1"/>
        <v>12910.916666666668</v>
      </c>
      <c r="F18" s="24">
        <v>22133</v>
      </c>
      <c r="G18" s="10">
        <f t="shared" si="2"/>
        <v>171.42857142857142</v>
      </c>
      <c r="H18" s="11">
        <f>E18-F18</f>
        <v>-9222.0833333333321</v>
      </c>
    </row>
    <row r="19" spans="1:8">
      <c r="A19" s="21" t="s">
        <v>24</v>
      </c>
      <c r="B19" s="22"/>
      <c r="C19" s="23">
        <v>226</v>
      </c>
      <c r="D19" s="24">
        <v>15928</v>
      </c>
      <c r="E19" s="9">
        <f t="shared" si="1"/>
        <v>9291.3333333333321</v>
      </c>
      <c r="F19" s="24">
        <v>4968</v>
      </c>
      <c r="G19" s="10">
        <f t="shared" si="2"/>
        <v>53.469182750950715</v>
      </c>
      <c r="H19" s="11">
        <f t="shared" si="0"/>
        <v>4323.3333333333321</v>
      </c>
    </row>
    <row r="20" spans="1:8">
      <c r="A20" s="21" t="s">
        <v>25</v>
      </c>
      <c r="B20" s="22"/>
      <c r="C20" s="18">
        <v>227</v>
      </c>
      <c r="D20" s="9">
        <v>7500</v>
      </c>
      <c r="E20" s="9">
        <f t="shared" si="1"/>
        <v>4375</v>
      </c>
      <c r="F20" s="9">
        <v>0</v>
      </c>
      <c r="G20" s="10">
        <f t="shared" si="2"/>
        <v>0</v>
      </c>
      <c r="H20" s="11">
        <f>E20-F20</f>
        <v>4375</v>
      </c>
    </row>
    <row r="21" spans="1:8">
      <c r="A21" s="82" t="s">
        <v>26</v>
      </c>
      <c r="B21" s="83"/>
      <c r="C21" s="25">
        <v>312</v>
      </c>
      <c r="D21" s="9">
        <v>30000</v>
      </c>
      <c r="E21" s="9">
        <f t="shared" si="1"/>
        <v>17500</v>
      </c>
      <c r="F21" s="9">
        <v>12395</v>
      </c>
      <c r="G21" s="10">
        <f t="shared" si="2"/>
        <v>70.828571428571436</v>
      </c>
      <c r="H21" s="11">
        <f t="shared" si="0"/>
        <v>5105</v>
      </c>
    </row>
    <row r="22" spans="1:8" ht="12" customHeight="1">
      <c r="A22" s="119" t="s">
        <v>27</v>
      </c>
      <c r="B22" s="120"/>
      <c r="C22" s="25" t="s">
        <v>28</v>
      </c>
      <c r="D22" s="26">
        <v>94373</v>
      </c>
      <c r="E22" s="9">
        <f t="shared" si="1"/>
        <v>55050.916666666672</v>
      </c>
      <c r="F22" s="26">
        <v>68702</v>
      </c>
      <c r="G22" s="10">
        <f>SUM(F22/E22*100)</f>
        <v>124.79719532372302</v>
      </c>
      <c r="H22" s="11">
        <f t="shared" si="0"/>
        <v>-13651.083333333328</v>
      </c>
    </row>
    <row r="23" spans="1:8">
      <c r="A23" s="6" t="s">
        <v>29</v>
      </c>
      <c r="B23" s="7"/>
      <c r="C23" s="25">
        <v>346</v>
      </c>
      <c r="D23" s="26">
        <v>30217</v>
      </c>
      <c r="E23" s="9">
        <f t="shared" si="1"/>
        <v>17626.583333333336</v>
      </c>
      <c r="F23" s="26">
        <v>27617</v>
      </c>
      <c r="G23" s="10">
        <f>F23/E23*100</f>
        <v>156.67812347826907</v>
      </c>
      <c r="H23" s="11">
        <f t="shared" si="0"/>
        <v>-9990.4166666666642</v>
      </c>
    </row>
    <row r="24" spans="1:8" ht="12" customHeight="1">
      <c r="A24" s="119" t="s">
        <v>30</v>
      </c>
      <c r="B24" s="120"/>
      <c r="C24" s="25">
        <v>291</v>
      </c>
      <c r="D24" s="26">
        <v>9300</v>
      </c>
      <c r="E24" s="9">
        <f t="shared" si="1"/>
        <v>5425</v>
      </c>
      <c r="F24" s="26">
        <v>3202</v>
      </c>
      <c r="G24" s="10">
        <f>SUM(F24/E24*100)</f>
        <v>59.023041474654377</v>
      </c>
      <c r="H24" s="11">
        <f>E24-F24</f>
        <v>2223</v>
      </c>
    </row>
    <row r="25" spans="1:8">
      <c r="A25" s="21" t="s">
        <v>31</v>
      </c>
      <c r="B25" s="22"/>
      <c r="C25" s="27" t="s">
        <v>32</v>
      </c>
      <c r="D25" s="28">
        <v>1500</v>
      </c>
      <c r="E25" s="9">
        <f t="shared" si="1"/>
        <v>875</v>
      </c>
      <c r="F25" s="28"/>
      <c r="G25" s="10"/>
      <c r="H25" s="11">
        <f>E25-F25</f>
        <v>875</v>
      </c>
    </row>
    <row r="26" spans="1:8">
      <c r="A26" s="21" t="s">
        <v>33</v>
      </c>
      <c r="B26" s="22"/>
      <c r="C26" s="27" t="s">
        <v>34</v>
      </c>
      <c r="D26" s="28">
        <v>86300</v>
      </c>
      <c r="E26" s="9">
        <f t="shared" si="1"/>
        <v>50341.666666666672</v>
      </c>
      <c r="F26" s="28">
        <v>46885</v>
      </c>
      <c r="G26" s="10">
        <f>F26/E26*100</f>
        <v>93.133587154444626</v>
      </c>
      <c r="H26" s="11">
        <f t="shared" si="0"/>
        <v>3456.6666666666715</v>
      </c>
    </row>
    <row r="27" spans="1:8">
      <c r="A27" s="121" t="s">
        <v>35</v>
      </c>
      <c r="B27" s="122"/>
      <c r="C27" s="27" t="s">
        <v>36</v>
      </c>
      <c r="D27" s="28">
        <v>64146</v>
      </c>
      <c r="E27" s="9">
        <f t="shared" si="1"/>
        <v>37418.5</v>
      </c>
      <c r="F27" s="28">
        <v>53817</v>
      </c>
      <c r="G27" s="10">
        <v>0</v>
      </c>
      <c r="H27" s="11">
        <f t="shared" si="0"/>
        <v>-16398.5</v>
      </c>
    </row>
    <row r="28" spans="1:8">
      <c r="A28" s="82" t="s">
        <v>37</v>
      </c>
      <c r="B28" s="83"/>
      <c r="C28" s="29" t="s">
        <v>38</v>
      </c>
      <c r="D28" s="9">
        <v>4000</v>
      </c>
      <c r="E28" s="9">
        <f t="shared" si="1"/>
        <v>2333.333333333333</v>
      </c>
      <c r="F28" s="9"/>
      <c r="G28" s="10">
        <f>SUM(F28/E28*100)</f>
        <v>0</v>
      </c>
      <c r="H28" s="11">
        <f>E28-F28</f>
        <v>2333.333333333333</v>
      </c>
    </row>
    <row r="29" spans="1:8">
      <c r="A29" s="82" t="s">
        <v>39</v>
      </c>
      <c r="B29" s="83"/>
      <c r="C29" s="29" t="s">
        <v>40</v>
      </c>
      <c r="D29" s="9">
        <v>306000</v>
      </c>
      <c r="E29" s="9">
        <f t="shared" si="1"/>
        <v>178500</v>
      </c>
      <c r="F29" s="9">
        <v>32481</v>
      </c>
      <c r="G29" s="10">
        <f>SUM(F29/E29*100)</f>
        <v>18.196638655462184</v>
      </c>
      <c r="H29" s="11">
        <f>E29-F29</f>
        <v>146019</v>
      </c>
    </row>
    <row r="30" spans="1:8">
      <c r="A30" s="82" t="s">
        <v>37</v>
      </c>
      <c r="B30" s="83"/>
      <c r="C30" s="29" t="s">
        <v>41</v>
      </c>
      <c r="D30" s="9">
        <v>8000</v>
      </c>
      <c r="E30" s="9">
        <f t="shared" si="1"/>
        <v>4666.6666666666661</v>
      </c>
      <c r="F30" s="9">
        <v>8000</v>
      </c>
      <c r="G30" s="10"/>
      <c r="H30" s="11">
        <f>E30-F30</f>
        <v>-3333.3333333333339</v>
      </c>
    </row>
    <row r="31" spans="1:8">
      <c r="A31" s="82" t="s">
        <v>42</v>
      </c>
      <c r="B31" s="83"/>
      <c r="C31" s="29" t="s">
        <v>43</v>
      </c>
      <c r="D31" s="9">
        <v>584743</v>
      </c>
      <c r="E31" s="9">
        <f t="shared" si="1"/>
        <v>341100.08333333337</v>
      </c>
      <c r="F31" s="9">
        <v>74238</v>
      </c>
      <c r="G31" s="10">
        <f>SUM(F31/E31*100)</f>
        <v>21.764286679300625</v>
      </c>
      <c r="H31" s="11">
        <f t="shared" si="0"/>
        <v>266862.08333333337</v>
      </c>
    </row>
    <row r="32" spans="1:8">
      <c r="A32" s="82" t="s">
        <v>44</v>
      </c>
      <c r="B32" s="83"/>
      <c r="C32" s="29" t="s">
        <v>45</v>
      </c>
      <c r="D32" s="9">
        <v>258000</v>
      </c>
      <c r="E32" s="9">
        <f t="shared" si="1"/>
        <v>150500</v>
      </c>
      <c r="F32" s="9">
        <v>93455</v>
      </c>
      <c r="G32" s="10">
        <f>SUM(F32/E32*100)</f>
        <v>62.096345514950166</v>
      </c>
      <c r="H32" s="11">
        <f>E32-F32</f>
        <v>57045</v>
      </c>
    </row>
    <row r="33" spans="1:8" ht="12.75" customHeight="1">
      <c r="A33" s="80" t="s">
        <v>46</v>
      </c>
      <c r="B33" s="81"/>
      <c r="C33" s="23"/>
      <c r="D33" s="28">
        <f>SUM(D9:D32)</f>
        <v>2749451</v>
      </c>
      <c r="E33" s="9">
        <f t="shared" si="1"/>
        <v>1603846.4166666665</v>
      </c>
      <c r="F33" s="28">
        <f>SUM(F9:F32)</f>
        <v>1165744</v>
      </c>
      <c r="G33" s="10">
        <f>F33/E33*100</f>
        <v>72.684266266766926</v>
      </c>
      <c r="H33" s="11">
        <f t="shared" si="0"/>
        <v>438102.41666666651</v>
      </c>
    </row>
    <row r="34" spans="1:8">
      <c r="A34" s="77" t="s">
        <v>47</v>
      </c>
      <c r="B34" s="78"/>
      <c r="C34" s="8"/>
      <c r="D34" s="34">
        <v>644100</v>
      </c>
      <c r="E34" s="9">
        <f t="shared" si="1"/>
        <v>375725</v>
      </c>
      <c r="F34" s="34">
        <v>365082</v>
      </c>
      <c r="G34" s="10">
        <f>F34/E34*100</f>
        <v>97.167343136602568</v>
      </c>
      <c r="H34" s="11">
        <f t="shared" si="0"/>
        <v>10643</v>
      </c>
    </row>
    <row r="35" spans="1:8">
      <c r="A35" s="113" t="s">
        <v>48</v>
      </c>
      <c r="B35" s="114"/>
      <c r="C35" s="35"/>
      <c r="D35" s="36">
        <v>792662</v>
      </c>
      <c r="E35" s="9">
        <f t="shared" si="1"/>
        <v>462386.16666666669</v>
      </c>
      <c r="F35" s="36">
        <v>491787</v>
      </c>
      <c r="G35" s="10">
        <f>F35/E35*100</f>
        <v>106.35850193038503</v>
      </c>
      <c r="H35" s="37">
        <f t="shared" si="0"/>
        <v>-29400.833333333314</v>
      </c>
    </row>
    <row r="37" spans="1:8" ht="27" customHeight="1">
      <c r="A37" s="117" t="s">
        <v>49</v>
      </c>
      <c r="B37" s="118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1103100</v>
      </c>
      <c r="D38" s="34">
        <f>SUM(C38/12*7)</f>
        <v>643475</v>
      </c>
      <c r="E38" s="28">
        <v>643475</v>
      </c>
      <c r="F38" s="28">
        <f t="shared" ref="F38:F43" si="3">SUM(E38/D38*100)</f>
        <v>100</v>
      </c>
      <c r="G38" s="40">
        <f>E38-D38</f>
        <v>0</v>
      </c>
      <c r="H38" s="41"/>
    </row>
    <row r="39" spans="1:8" ht="12.75" customHeight="1">
      <c r="A39" s="113" t="s">
        <v>55</v>
      </c>
      <c r="B39" s="114"/>
      <c r="C39" s="28">
        <v>0</v>
      </c>
      <c r="D39" s="34">
        <f t="shared" ref="D39:D52" si="4">SUM(C39/12*7)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3" t="s">
        <v>56</v>
      </c>
      <c r="B40" s="114"/>
      <c r="C40" s="28">
        <v>86300</v>
      </c>
      <c r="D40" s="34">
        <f t="shared" si="4"/>
        <v>50341.666666666672</v>
      </c>
      <c r="E40" s="28">
        <v>64725</v>
      </c>
      <c r="F40" s="28">
        <f t="shared" si="3"/>
        <v>128.57142857142856</v>
      </c>
      <c r="G40" s="40">
        <f t="shared" ref="G40:G54" si="5">SUM(E40-D40)</f>
        <v>14383.333333333328</v>
      </c>
      <c r="H40" s="41"/>
    </row>
    <row r="41" spans="1:8" ht="12.75" customHeight="1">
      <c r="A41" s="113" t="s">
        <v>57</v>
      </c>
      <c r="B41" s="114"/>
      <c r="C41" s="28">
        <v>246000</v>
      </c>
      <c r="D41" s="34">
        <f t="shared" si="4"/>
        <v>143500</v>
      </c>
      <c r="E41" s="28">
        <v>56000</v>
      </c>
      <c r="F41" s="28">
        <f t="shared" si="3"/>
        <v>39.024390243902438</v>
      </c>
      <c r="G41" s="40">
        <f>SUM(E41-D41)</f>
        <v>-87500</v>
      </c>
      <c r="H41" s="41"/>
    </row>
    <row r="42" spans="1:8" ht="12.75" customHeight="1">
      <c r="A42" s="113" t="s">
        <v>58</v>
      </c>
      <c r="B42" s="114"/>
      <c r="C42" s="28">
        <v>700000</v>
      </c>
      <c r="D42" s="34">
        <f t="shared" si="4"/>
        <v>408333.33333333337</v>
      </c>
      <c r="E42" s="28">
        <v>525000</v>
      </c>
      <c r="F42" s="28">
        <f t="shared" si="3"/>
        <v>128.57142857142856</v>
      </c>
      <c r="G42" s="40">
        <f t="shared" si="5"/>
        <v>116666.66666666663</v>
      </c>
      <c r="H42" s="41"/>
    </row>
    <row r="43" spans="1:8" ht="12.75" customHeight="1">
      <c r="A43" s="113" t="s">
        <v>59</v>
      </c>
      <c r="B43" s="114"/>
      <c r="C43" s="28">
        <v>95700</v>
      </c>
      <c r="D43" s="34">
        <f t="shared" si="4"/>
        <v>55825</v>
      </c>
      <c r="E43" s="28">
        <v>95700</v>
      </c>
      <c r="F43" s="28">
        <f t="shared" si="3"/>
        <v>171.42857142857142</v>
      </c>
      <c r="G43" s="40">
        <f>SUM(E43-D43)</f>
        <v>39875</v>
      </c>
      <c r="H43" s="41"/>
    </row>
    <row r="44" spans="1:8" ht="12.75" customHeight="1">
      <c r="A44" s="113" t="s">
        <v>73</v>
      </c>
      <c r="B44" s="114"/>
      <c r="C44" s="28">
        <v>192351</v>
      </c>
      <c r="D44" s="34">
        <f t="shared" si="4"/>
        <v>112204.75</v>
      </c>
      <c r="E44" s="28">
        <v>0</v>
      </c>
      <c r="F44" s="28"/>
      <c r="G44" s="40">
        <f>SUM(E44-D44)</f>
        <v>-112204.75</v>
      </c>
      <c r="H44" s="41"/>
    </row>
    <row r="45" spans="1:8" ht="12.75" customHeight="1">
      <c r="A45" s="113"/>
      <c r="B45" s="114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77" t="s">
        <v>61</v>
      </c>
      <c r="B46" s="42"/>
      <c r="C46" s="34">
        <v>32000</v>
      </c>
      <c r="D46" s="34">
        <f t="shared" si="4"/>
        <v>18666.666666666664</v>
      </c>
      <c r="E46" s="34">
        <v>14776</v>
      </c>
      <c r="F46" s="28">
        <f>E46/D46*100</f>
        <v>79.157142857142873</v>
      </c>
      <c r="G46" s="40">
        <f t="shared" si="5"/>
        <v>-3890.6666666666642</v>
      </c>
      <c r="H46" s="40"/>
    </row>
    <row r="47" spans="1:8" ht="12.75" customHeight="1">
      <c r="A47" s="43" t="s">
        <v>62</v>
      </c>
      <c r="B47" s="43"/>
      <c r="C47" s="34">
        <v>7000</v>
      </c>
      <c r="D47" s="34">
        <f t="shared" si="4"/>
        <v>4083.3333333333335</v>
      </c>
      <c r="E47" s="34">
        <v>35964</v>
      </c>
      <c r="F47" s="28">
        <f>E47/D47*100</f>
        <v>880.75102040816319</v>
      </c>
      <c r="G47" s="40">
        <f t="shared" si="5"/>
        <v>31880.666666666668</v>
      </c>
      <c r="H47" s="40"/>
    </row>
    <row r="48" spans="1:8" ht="12.75" customHeight="1">
      <c r="A48" s="113" t="s">
        <v>63</v>
      </c>
      <c r="B48" s="114"/>
      <c r="C48" s="34">
        <v>28400</v>
      </c>
      <c r="D48" s="34">
        <f t="shared" si="4"/>
        <v>16566.666666666664</v>
      </c>
      <c r="E48" s="34">
        <v>1489</v>
      </c>
      <c r="F48" s="28">
        <f>E48/D48*100</f>
        <v>8.9879275653923543</v>
      </c>
      <c r="G48" s="40">
        <f t="shared" si="5"/>
        <v>-15077.666666666664</v>
      </c>
      <c r="H48" s="40"/>
    </row>
    <row r="49" spans="1:8">
      <c r="A49" s="113" t="s">
        <v>64</v>
      </c>
      <c r="B49" s="114"/>
      <c r="C49" s="34">
        <v>10000</v>
      </c>
      <c r="D49" s="34">
        <f t="shared" si="4"/>
        <v>5833.3333333333339</v>
      </c>
      <c r="E49" s="34">
        <v>7197</v>
      </c>
      <c r="F49" s="28">
        <f>SUM(E49/D49*100)</f>
        <v>123.37714285714286</v>
      </c>
      <c r="G49" s="40">
        <f t="shared" si="5"/>
        <v>1363.6666666666661</v>
      </c>
      <c r="H49" s="40"/>
    </row>
    <row r="50" spans="1:8" ht="12.75" customHeight="1">
      <c r="A50" s="113" t="s">
        <v>65</v>
      </c>
      <c r="B50" s="114"/>
      <c r="C50" s="34">
        <v>227400</v>
      </c>
      <c r="D50" s="34">
        <f t="shared" si="4"/>
        <v>132650</v>
      </c>
      <c r="E50" s="34">
        <v>17983</v>
      </c>
      <c r="F50" s="28">
        <f>SUM(E50/D50*100)</f>
        <v>13.556728232189974</v>
      </c>
      <c r="G50" s="40">
        <f t="shared" si="5"/>
        <v>-114667</v>
      </c>
      <c r="H50" s="40"/>
    </row>
    <row r="51" spans="1:8" ht="12.75" customHeight="1">
      <c r="A51" s="113" t="s">
        <v>66</v>
      </c>
      <c r="B51" s="114"/>
      <c r="C51" s="34">
        <v>4000</v>
      </c>
      <c r="D51" s="34">
        <f t="shared" si="4"/>
        <v>2333.333333333333</v>
      </c>
      <c r="E51" s="34">
        <v>1000</v>
      </c>
      <c r="F51" s="28"/>
      <c r="G51" s="40">
        <f t="shared" si="5"/>
        <v>-1333.333333333333</v>
      </c>
      <c r="H51" s="40"/>
    </row>
    <row r="52" spans="1:8" ht="12.75" customHeight="1">
      <c r="A52" s="113" t="s">
        <v>67</v>
      </c>
      <c r="B52" s="114"/>
      <c r="C52" s="34">
        <v>5200</v>
      </c>
      <c r="D52" s="34">
        <f t="shared" si="4"/>
        <v>3033.333333333333</v>
      </c>
      <c r="E52" s="34">
        <v>0</v>
      </c>
      <c r="F52" s="34"/>
      <c r="G52" s="40">
        <f t="shared" si="5"/>
        <v>-3033.333333333333</v>
      </c>
      <c r="H52" s="40"/>
    </row>
    <row r="53" spans="1:8">
      <c r="A53" s="113" t="s">
        <v>68</v>
      </c>
      <c r="B53" s="114"/>
      <c r="C53" s="34">
        <f>SUM(C46:C52)</f>
        <v>314000</v>
      </c>
      <c r="D53" s="34">
        <f>SUM(D46:D52)</f>
        <v>183166.66666666669</v>
      </c>
      <c r="E53" s="34">
        <f>SUM(E46:E52)</f>
        <v>78409</v>
      </c>
      <c r="F53" s="44">
        <f>SUM(E53/D53*100)</f>
        <v>42.807461328480436</v>
      </c>
      <c r="G53" s="40">
        <f t="shared" si="5"/>
        <v>-104757.66666666669</v>
      </c>
      <c r="H53" s="40"/>
    </row>
    <row r="54" spans="1:8">
      <c r="A54" s="45" t="s">
        <v>69</v>
      </c>
      <c r="B54" s="46"/>
      <c r="C54" s="34">
        <f>SUM(C38,C53,C40,C41,C42,C43,C39,C45,C44)</f>
        <v>2737451</v>
      </c>
      <c r="D54" s="34">
        <f>SUM(D38+D39+D40+D41+D42+D53+D43+D44+D45)</f>
        <v>1596846.4166666667</v>
      </c>
      <c r="E54" s="34">
        <f>SUM(E38+E39+E40+E41+E42+E53+E43+E44+E45)</f>
        <v>1463309</v>
      </c>
      <c r="F54" s="34">
        <f>E54/D54*100</f>
        <v>91.637428917840509</v>
      </c>
      <c r="G54" s="40">
        <f t="shared" si="5"/>
        <v>-133537.41666666674</v>
      </c>
      <c r="H54" s="40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topLeftCell="A16" workbookViewId="0">
      <selection activeCell="G46" sqref="G4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88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86" t="s">
        <v>5</v>
      </c>
      <c r="D8" s="4" t="s">
        <v>6</v>
      </c>
      <c r="E8" s="4" t="s">
        <v>89</v>
      </c>
      <c r="F8" s="4" t="s">
        <v>90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760650</v>
      </c>
      <c r="E9" s="9">
        <f>SUM(D9/12*8)</f>
        <v>507100</v>
      </c>
      <c r="F9" s="9">
        <v>482491</v>
      </c>
      <c r="G9" s="10">
        <f>F9/E9*100</f>
        <v>95.147111023466763</v>
      </c>
      <c r="H9" s="34">
        <f t="shared" ref="H9:H35" si="0">E9-F9</f>
        <v>24609</v>
      </c>
    </row>
    <row r="10" spans="1:14">
      <c r="A10" s="89" t="s">
        <v>12</v>
      </c>
      <c r="B10" s="90"/>
      <c r="C10" s="8">
        <v>213</v>
      </c>
      <c r="D10" s="9">
        <v>229717</v>
      </c>
      <c r="E10" s="9">
        <f t="shared" ref="E10:E35" si="1">SUM(D10/12*8)</f>
        <v>153144.66666666666</v>
      </c>
      <c r="F10" s="9">
        <v>129329</v>
      </c>
      <c r="G10" s="10">
        <f>F10/E10*100</f>
        <v>84.448908874832952</v>
      </c>
      <c r="H10" s="34">
        <f t="shared" si="0"/>
        <v>23815.666666666657</v>
      </c>
    </row>
    <row r="11" spans="1:14">
      <c r="A11" s="89" t="s">
        <v>13</v>
      </c>
      <c r="B11" s="90"/>
      <c r="C11" s="8">
        <v>212</v>
      </c>
      <c r="D11" s="9">
        <v>0</v>
      </c>
      <c r="E11" s="9">
        <f t="shared" si="1"/>
        <v>0</v>
      </c>
      <c r="F11" s="9"/>
      <c r="G11" s="10"/>
      <c r="H11" s="34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37800</v>
      </c>
      <c r="E12" s="9">
        <f t="shared" si="1"/>
        <v>25200</v>
      </c>
      <c r="F12" s="17">
        <v>18260</v>
      </c>
      <c r="G12" s="10">
        <f>F12/E12*100</f>
        <v>72.460317460317455</v>
      </c>
      <c r="H12" s="34">
        <f t="shared" si="0"/>
        <v>6940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866.66666666666663</v>
      </c>
      <c r="F13" s="9"/>
      <c r="G13" s="20"/>
      <c r="H13" s="34">
        <f t="shared" si="0"/>
        <v>866.66666666666663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1600</v>
      </c>
      <c r="F14" s="9">
        <v>1200</v>
      </c>
      <c r="G14" s="20"/>
      <c r="H14" s="34">
        <f>E14-F14</f>
        <v>400</v>
      </c>
    </row>
    <row r="15" spans="1:14">
      <c r="A15" s="89" t="s">
        <v>19</v>
      </c>
      <c r="B15" s="90"/>
      <c r="C15" s="19" t="s">
        <v>20</v>
      </c>
      <c r="D15" s="9">
        <v>45100</v>
      </c>
      <c r="E15" s="9">
        <f t="shared" si="1"/>
        <v>30066.666666666668</v>
      </c>
      <c r="F15" s="9">
        <v>29450</v>
      </c>
      <c r="G15" s="10">
        <f t="shared" ref="G15:G21" si="2">F15/E15*100</f>
        <v>97.949002217294904</v>
      </c>
      <c r="H15" s="34">
        <f t="shared" si="0"/>
        <v>616.66666666666788</v>
      </c>
    </row>
    <row r="16" spans="1:14">
      <c r="A16" s="14" t="s">
        <v>21</v>
      </c>
      <c r="B16" s="15"/>
      <c r="C16" s="19" t="s">
        <v>22</v>
      </c>
      <c r="D16" s="9">
        <v>150000</v>
      </c>
      <c r="E16" s="9">
        <f t="shared" si="1"/>
        <v>100000</v>
      </c>
      <c r="F16" s="9">
        <v>104772</v>
      </c>
      <c r="G16" s="10">
        <f t="shared" si="2"/>
        <v>104.77199999999999</v>
      </c>
      <c r="H16" s="34">
        <f>E16-F16</f>
        <v>-4772</v>
      </c>
    </row>
    <row r="17" spans="1:8">
      <c r="A17" s="14" t="s">
        <v>77</v>
      </c>
      <c r="B17" s="15"/>
      <c r="C17" s="19" t="s">
        <v>78</v>
      </c>
      <c r="D17" s="9">
        <v>344</v>
      </c>
      <c r="E17" s="9">
        <f t="shared" si="1"/>
        <v>229.33333333333334</v>
      </c>
      <c r="F17" s="9">
        <v>85</v>
      </c>
      <c r="G17" s="10">
        <f t="shared" si="2"/>
        <v>37.063953488372093</v>
      </c>
      <c r="H17" s="34">
        <f>E17-F17</f>
        <v>144.33333333333334</v>
      </c>
    </row>
    <row r="18" spans="1:8">
      <c r="A18" s="21" t="s">
        <v>23</v>
      </c>
      <c r="B18" s="22"/>
      <c r="C18" s="23">
        <v>225</v>
      </c>
      <c r="D18" s="24">
        <v>22133</v>
      </c>
      <c r="E18" s="9">
        <f t="shared" si="1"/>
        <v>14755.333333333334</v>
      </c>
      <c r="F18" s="24">
        <v>22133</v>
      </c>
      <c r="G18" s="10">
        <f t="shared" si="2"/>
        <v>150</v>
      </c>
      <c r="H18" s="34">
        <f>E18-F18</f>
        <v>-7377.6666666666661</v>
      </c>
    </row>
    <row r="19" spans="1:8">
      <c r="A19" s="21" t="s">
        <v>24</v>
      </c>
      <c r="B19" s="22"/>
      <c r="C19" s="23">
        <v>226</v>
      </c>
      <c r="D19" s="24">
        <v>15928</v>
      </c>
      <c r="E19" s="9">
        <f t="shared" si="1"/>
        <v>10618.666666666666</v>
      </c>
      <c r="F19" s="24">
        <v>4968</v>
      </c>
      <c r="G19" s="10">
        <f t="shared" si="2"/>
        <v>46.785534907081875</v>
      </c>
      <c r="H19" s="34">
        <f t="shared" si="0"/>
        <v>5650.6666666666661</v>
      </c>
    </row>
    <row r="20" spans="1:8">
      <c r="A20" s="21" t="s">
        <v>25</v>
      </c>
      <c r="B20" s="22"/>
      <c r="C20" s="18">
        <v>227</v>
      </c>
      <c r="D20" s="9">
        <v>7500</v>
      </c>
      <c r="E20" s="9">
        <f t="shared" si="1"/>
        <v>5000</v>
      </c>
      <c r="F20" s="9">
        <v>0</v>
      </c>
      <c r="G20" s="10">
        <f t="shared" si="2"/>
        <v>0</v>
      </c>
      <c r="H20" s="34">
        <f>E20-F20</f>
        <v>5000</v>
      </c>
    </row>
    <row r="21" spans="1:8">
      <c r="A21" s="89" t="s">
        <v>26</v>
      </c>
      <c r="B21" s="90"/>
      <c r="C21" s="25">
        <v>312</v>
      </c>
      <c r="D21" s="9">
        <v>30000</v>
      </c>
      <c r="E21" s="9">
        <f t="shared" si="1"/>
        <v>20000</v>
      </c>
      <c r="F21" s="9">
        <v>12395</v>
      </c>
      <c r="G21" s="10">
        <f t="shared" si="2"/>
        <v>61.975000000000001</v>
      </c>
      <c r="H21" s="34">
        <f t="shared" si="0"/>
        <v>7605</v>
      </c>
    </row>
    <row r="22" spans="1:8" ht="12" customHeight="1">
      <c r="A22" s="119" t="s">
        <v>27</v>
      </c>
      <c r="B22" s="120"/>
      <c r="C22" s="25" t="s">
        <v>28</v>
      </c>
      <c r="D22" s="26">
        <v>94373</v>
      </c>
      <c r="E22" s="9">
        <f t="shared" si="1"/>
        <v>62915.333333333336</v>
      </c>
      <c r="F22" s="26">
        <v>75740</v>
      </c>
      <c r="G22" s="10">
        <f>SUM(F22/E22*100)</f>
        <v>120.3840081379208</v>
      </c>
      <c r="H22" s="34">
        <f t="shared" si="0"/>
        <v>-12824.666666666664</v>
      </c>
    </row>
    <row r="23" spans="1:8">
      <c r="A23" s="6" t="s">
        <v>29</v>
      </c>
      <c r="B23" s="7"/>
      <c r="C23" s="25">
        <v>346</v>
      </c>
      <c r="D23" s="26">
        <v>30217</v>
      </c>
      <c r="E23" s="9">
        <f t="shared" si="1"/>
        <v>20144.666666666668</v>
      </c>
      <c r="F23" s="26">
        <v>27617</v>
      </c>
      <c r="G23" s="10">
        <f>F23/E23*100</f>
        <v>137.09335804348544</v>
      </c>
      <c r="H23" s="34">
        <f t="shared" si="0"/>
        <v>-7472.3333333333321</v>
      </c>
    </row>
    <row r="24" spans="1:8" ht="12" customHeight="1">
      <c r="A24" s="119" t="s">
        <v>30</v>
      </c>
      <c r="B24" s="120"/>
      <c r="C24" s="25">
        <v>291</v>
      </c>
      <c r="D24" s="26">
        <v>9300</v>
      </c>
      <c r="E24" s="9">
        <f t="shared" si="1"/>
        <v>6200</v>
      </c>
      <c r="F24" s="26">
        <v>3202</v>
      </c>
      <c r="G24" s="10">
        <f>SUM(F24/E24*100)</f>
        <v>51.645161290322584</v>
      </c>
      <c r="H24" s="34">
        <f>E24-F24</f>
        <v>2998</v>
      </c>
    </row>
    <row r="25" spans="1:8">
      <c r="A25" s="21" t="s">
        <v>31</v>
      </c>
      <c r="B25" s="22"/>
      <c r="C25" s="27" t="s">
        <v>32</v>
      </c>
      <c r="D25" s="28">
        <v>1500</v>
      </c>
      <c r="E25" s="9">
        <f t="shared" si="1"/>
        <v>1000</v>
      </c>
      <c r="F25" s="28"/>
      <c r="G25" s="10"/>
      <c r="H25" s="34">
        <f>E25-F25</f>
        <v>1000</v>
      </c>
    </row>
    <row r="26" spans="1:8">
      <c r="A26" s="21" t="s">
        <v>33</v>
      </c>
      <c r="B26" s="22"/>
      <c r="C26" s="27" t="s">
        <v>34</v>
      </c>
      <c r="D26" s="28">
        <v>86300</v>
      </c>
      <c r="E26" s="9">
        <f t="shared" si="1"/>
        <v>57533.333333333336</v>
      </c>
      <c r="F26" s="28">
        <v>53481</v>
      </c>
      <c r="G26" s="10">
        <f>F26/E26*100</f>
        <v>92.956546929316332</v>
      </c>
      <c r="H26" s="34">
        <f t="shared" si="0"/>
        <v>4052.3333333333358</v>
      </c>
    </row>
    <row r="27" spans="1:8">
      <c r="A27" s="121" t="s">
        <v>35</v>
      </c>
      <c r="B27" s="122"/>
      <c r="C27" s="27" t="s">
        <v>36</v>
      </c>
      <c r="D27" s="28">
        <v>64146</v>
      </c>
      <c r="E27" s="9">
        <f t="shared" si="1"/>
        <v>42764</v>
      </c>
      <c r="F27" s="28">
        <v>64146</v>
      </c>
      <c r="G27" s="10">
        <v>0</v>
      </c>
      <c r="H27" s="34">
        <f t="shared" si="0"/>
        <v>-21382</v>
      </c>
    </row>
    <row r="28" spans="1:8">
      <c r="A28" s="89" t="s">
        <v>37</v>
      </c>
      <c r="B28" s="90"/>
      <c r="C28" s="29" t="s">
        <v>38</v>
      </c>
      <c r="D28" s="9">
        <v>4000</v>
      </c>
      <c r="E28" s="9">
        <f t="shared" si="1"/>
        <v>2666.6666666666665</v>
      </c>
      <c r="F28" s="9"/>
      <c r="G28" s="10">
        <f>SUM(F28/E28*100)</f>
        <v>0</v>
      </c>
      <c r="H28" s="34">
        <f>E28-F28</f>
        <v>2666.6666666666665</v>
      </c>
    </row>
    <row r="29" spans="1:8">
      <c r="A29" s="89" t="s">
        <v>39</v>
      </c>
      <c r="B29" s="90"/>
      <c r="C29" s="29" t="s">
        <v>40</v>
      </c>
      <c r="D29" s="9">
        <v>306000</v>
      </c>
      <c r="E29" s="9">
        <f t="shared" si="1"/>
        <v>204000</v>
      </c>
      <c r="F29" s="9">
        <v>32481</v>
      </c>
      <c r="G29" s="10">
        <f>SUM(F29/E29*100)</f>
        <v>15.922058823529412</v>
      </c>
      <c r="H29" s="34">
        <f>E29-F29</f>
        <v>171519</v>
      </c>
    </row>
    <row r="30" spans="1:8">
      <c r="A30" s="89" t="s">
        <v>37</v>
      </c>
      <c r="B30" s="90"/>
      <c r="C30" s="29" t="s">
        <v>41</v>
      </c>
      <c r="D30" s="9">
        <v>8000</v>
      </c>
      <c r="E30" s="9">
        <f t="shared" si="1"/>
        <v>5333.333333333333</v>
      </c>
      <c r="F30" s="9">
        <v>8000</v>
      </c>
      <c r="G30" s="10"/>
      <c r="H30" s="34">
        <f>E30-F30</f>
        <v>-2666.666666666667</v>
      </c>
    </row>
    <row r="31" spans="1:8">
      <c r="A31" s="89" t="s">
        <v>42</v>
      </c>
      <c r="B31" s="90"/>
      <c r="C31" s="29" t="s">
        <v>43</v>
      </c>
      <c r="D31" s="9">
        <v>584743</v>
      </c>
      <c r="E31" s="9">
        <f t="shared" si="1"/>
        <v>389828.66666666669</v>
      </c>
      <c r="F31" s="9">
        <v>273071</v>
      </c>
      <c r="G31" s="10">
        <f>SUM(F31/E31*100)</f>
        <v>70.048978782131627</v>
      </c>
      <c r="H31" s="34">
        <f t="shared" si="0"/>
        <v>116757.66666666669</v>
      </c>
    </row>
    <row r="32" spans="1:8">
      <c r="A32" s="89" t="s">
        <v>44</v>
      </c>
      <c r="B32" s="90"/>
      <c r="C32" s="29" t="s">
        <v>45</v>
      </c>
      <c r="D32" s="9">
        <v>258000</v>
      </c>
      <c r="E32" s="9">
        <f t="shared" si="1"/>
        <v>172000</v>
      </c>
      <c r="F32" s="9">
        <v>93455</v>
      </c>
      <c r="G32" s="10">
        <f>SUM(F32/E32*100)</f>
        <v>54.334302325581397</v>
      </c>
      <c r="H32" s="34">
        <f>E32-F32</f>
        <v>78545</v>
      </c>
    </row>
    <row r="33" spans="1:8" ht="12.75" customHeight="1">
      <c r="A33" s="87" t="s">
        <v>46</v>
      </c>
      <c r="B33" s="88"/>
      <c r="C33" s="23"/>
      <c r="D33" s="28">
        <f>SUM(D9:D32)</f>
        <v>2749451</v>
      </c>
      <c r="E33" s="9">
        <f t="shared" si="1"/>
        <v>1832967.3333333333</v>
      </c>
      <c r="F33" s="28">
        <f>SUM(F9:F32)</f>
        <v>1436276</v>
      </c>
      <c r="G33" s="10">
        <f>F33/E33*100</f>
        <v>78.357970372994473</v>
      </c>
      <c r="H33" s="34">
        <f t="shared" si="0"/>
        <v>396691.33333333326</v>
      </c>
    </row>
    <row r="34" spans="1:8">
      <c r="A34" s="84" t="s">
        <v>47</v>
      </c>
      <c r="B34" s="85"/>
      <c r="C34" s="8"/>
      <c r="D34" s="34">
        <v>644100</v>
      </c>
      <c r="E34" s="9">
        <f t="shared" si="1"/>
        <v>429400</v>
      </c>
      <c r="F34" s="34">
        <v>381776</v>
      </c>
      <c r="G34" s="10">
        <f>F34/E34*100</f>
        <v>88.909175593851884</v>
      </c>
      <c r="H34" s="34">
        <f t="shared" si="0"/>
        <v>47624</v>
      </c>
    </row>
    <row r="35" spans="1:8">
      <c r="A35" s="113" t="s">
        <v>48</v>
      </c>
      <c r="B35" s="114"/>
      <c r="C35" s="35"/>
      <c r="D35" s="36">
        <v>792662</v>
      </c>
      <c r="E35" s="9">
        <f t="shared" si="1"/>
        <v>528441.33333333337</v>
      </c>
      <c r="F35" s="36">
        <v>529867</v>
      </c>
      <c r="G35" s="10">
        <f>F35/E35*100</f>
        <v>100.26978712238002</v>
      </c>
      <c r="H35" s="36">
        <f t="shared" si="0"/>
        <v>-1425.6666666666279</v>
      </c>
    </row>
    <row r="37" spans="1:8" ht="27" customHeight="1">
      <c r="A37" s="117" t="s">
        <v>49</v>
      </c>
      <c r="B37" s="118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1103100</v>
      </c>
      <c r="D38" s="34">
        <f>SUM(C38/12*8)</f>
        <v>735400</v>
      </c>
      <c r="E38" s="28">
        <v>735400</v>
      </c>
      <c r="F38" s="28">
        <f t="shared" ref="F38:F43" si="3">SUM(E38/D38*100)</f>
        <v>100</v>
      </c>
      <c r="G38" s="40">
        <f>E38-D38</f>
        <v>0</v>
      </c>
      <c r="H38" s="41"/>
    </row>
    <row r="39" spans="1:8" ht="12.75" customHeight="1">
      <c r="A39" s="113" t="s">
        <v>55</v>
      </c>
      <c r="B39" s="114"/>
      <c r="C39" s="28">
        <v>0</v>
      </c>
      <c r="D39" s="34">
        <f t="shared" ref="D39:D52" si="4">SUM(C39/12*8)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3" t="s">
        <v>56</v>
      </c>
      <c r="B40" s="114"/>
      <c r="C40" s="28">
        <v>86300</v>
      </c>
      <c r="D40" s="34">
        <f t="shared" si="4"/>
        <v>57533.333333333336</v>
      </c>
      <c r="E40" s="28">
        <v>64725</v>
      </c>
      <c r="F40" s="28">
        <f t="shared" si="3"/>
        <v>112.5</v>
      </c>
      <c r="G40" s="40">
        <f t="shared" ref="G40:G54" si="5">SUM(E40-D40)</f>
        <v>7191.6666666666642</v>
      </c>
      <c r="H40" s="41"/>
    </row>
    <row r="41" spans="1:8" ht="12.75" customHeight="1">
      <c r="A41" s="113" t="s">
        <v>57</v>
      </c>
      <c r="B41" s="114"/>
      <c r="C41" s="28">
        <v>246000</v>
      </c>
      <c r="D41" s="34">
        <f t="shared" si="4"/>
        <v>164000</v>
      </c>
      <c r="E41" s="28">
        <v>73021</v>
      </c>
      <c r="F41" s="28">
        <f t="shared" si="3"/>
        <v>44.524999999999999</v>
      </c>
      <c r="G41" s="40">
        <f>SUM(E41-D41)</f>
        <v>-90979</v>
      </c>
      <c r="H41" s="41"/>
    </row>
    <row r="42" spans="1:8" ht="12.75" customHeight="1">
      <c r="A42" s="113" t="s">
        <v>58</v>
      </c>
      <c r="B42" s="114"/>
      <c r="C42" s="28">
        <v>700000</v>
      </c>
      <c r="D42" s="34">
        <f t="shared" si="4"/>
        <v>466666.66666666669</v>
      </c>
      <c r="E42" s="28">
        <v>525000</v>
      </c>
      <c r="F42" s="28">
        <f t="shared" si="3"/>
        <v>112.5</v>
      </c>
      <c r="G42" s="40">
        <f t="shared" si="5"/>
        <v>58333.333333333314</v>
      </c>
      <c r="H42" s="41"/>
    </row>
    <row r="43" spans="1:8" ht="12.75" customHeight="1">
      <c r="A43" s="113" t="s">
        <v>59</v>
      </c>
      <c r="B43" s="114"/>
      <c r="C43" s="28">
        <v>95700</v>
      </c>
      <c r="D43" s="34">
        <f t="shared" si="4"/>
        <v>63800</v>
      </c>
      <c r="E43" s="28">
        <v>95700</v>
      </c>
      <c r="F43" s="28">
        <f t="shared" si="3"/>
        <v>150</v>
      </c>
      <c r="G43" s="40">
        <f>SUM(E43-D43)</f>
        <v>31900</v>
      </c>
      <c r="H43" s="41"/>
    </row>
    <row r="44" spans="1:8" ht="12.75" customHeight="1">
      <c r="A44" s="113" t="s">
        <v>73</v>
      </c>
      <c r="B44" s="114"/>
      <c r="C44" s="28">
        <v>192351</v>
      </c>
      <c r="D44" s="34">
        <f t="shared" si="4"/>
        <v>128234</v>
      </c>
      <c r="E44" s="28">
        <v>192351</v>
      </c>
      <c r="F44" s="28"/>
      <c r="G44" s="40">
        <f>SUM(E44-D44)</f>
        <v>64117</v>
      </c>
      <c r="H44" s="41"/>
    </row>
    <row r="45" spans="1:8" ht="12.75" customHeight="1">
      <c r="A45" s="113"/>
      <c r="B45" s="114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84" t="s">
        <v>61</v>
      </c>
      <c r="B46" s="42"/>
      <c r="C46" s="34">
        <v>32000</v>
      </c>
      <c r="D46" s="34">
        <f t="shared" si="4"/>
        <v>21333.333333333332</v>
      </c>
      <c r="E46" s="34">
        <v>16045</v>
      </c>
      <c r="F46" s="28">
        <f>E46/D46*100</f>
        <v>75.210937500000014</v>
      </c>
      <c r="G46" s="40">
        <f t="shared" si="5"/>
        <v>-5288.3333333333321</v>
      </c>
      <c r="H46" s="40"/>
    </row>
    <row r="47" spans="1:8" ht="12.75" customHeight="1">
      <c r="A47" s="43" t="s">
        <v>62</v>
      </c>
      <c r="B47" s="43"/>
      <c r="C47" s="34">
        <v>7000</v>
      </c>
      <c r="D47" s="34">
        <f t="shared" si="4"/>
        <v>4666.666666666667</v>
      </c>
      <c r="E47" s="34">
        <v>35964</v>
      </c>
      <c r="F47" s="28">
        <f>E47/D47*100</f>
        <v>770.65714285714284</v>
      </c>
      <c r="G47" s="40">
        <f t="shared" si="5"/>
        <v>31297.333333333332</v>
      </c>
      <c r="H47" s="40"/>
    </row>
    <row r="48" spans="1:8" ht="12.75" customHeight="1">
      <c r="A48" s="113" t="s">
        <v>63</v>
      </c>
      <c r="B48" s="114"/>
      <c r="C48" s="34">
        <v>28400</v>
      </c>
      <c r="D48" s="34">
        <f t="shared" si="4"/>
        <v>18933.333333333332</v>
      </c>
      <c r="E48" s="34">
        <v>1490</v>
      </c>
      <c r="F48" s="28">
        <f>E48/D48*100</f>
        <v>7.8697183098591559</v>
      </c>
      <c r="G48" s="40">
        <f t="shared" si="5"/>
        <v>-17443.333333333332</v>
      </c>
      <c r="H48" s="40"/>
    </row>
    <row r="49" spans="1:8">
      <c r="A49" s="113" t="s">
        <v>64</v>
      </c>
      <c r="B49" s="114"/>
      <c r="C49" s="34">
        <v>10000</v>
      </c>
      <c r="D49" s="34">
        <f t="shared" si="4"/>
        <v>6666.666666666667</v>
      </c>
      <c r="E49" s="34">
        <v>7197</v>
      </c>
      <c r="F49" s="28">
        <f>SUM(E49/D49*100)</f>
        <v>107.955</v>
      </c>
      <c r="G49" s="40">
        <f t="shared" si="5"/>
        <v>530.33333333333303</v>
      </c>
      <c r="H49" s="40"/>
    </row>
    <row r="50" spans="1:8" ht="12.75" customHeight="1">
      <c r="A50" s="113" t="s">
        <v>65</v>
      </c>
      <c r="B50" s="114"/>
      <c r="C50" s="34">
        <v>227400</v>
      </c>
      <c r="D50" s="34">
        <f t="shared" si="4"/>
        <v>151600</v>
      </c>
      <c r="E50" s="34">
        <v>17959</v>
      </c>
      <c r="F50" s="28">
        <f>SUM(E50/D50*100)</f>
        <v>11.846306068601583</v>
      </c>
      <c r="G50" s="40">
        <f t="shared" si="5"/>
        <v>-133641</v>
      </c>
      <c r="H50" s="40"/>
    </row>
    <row r="51" spans="1:8" ht="12.75" customHeight="1">
      <c r="A51" s="113" t="s">
        <v>66</v>
      </c>
      <c r="B51" s="114"/>
      <c r="C51" s="34">
        <v>4000</v>
      </c>
      <c r="D51" s="34">
        <f t="shared" si="4"/>
        <v>2666.6666666666665</v>
      </c>
      <c r="E51" s="34">
        <v>1000</v>
      </c>
      <c r="F51" s="28"/>
      <c r="G51" s="40">
        <f t="shared" si="5"/>
        <v>-1666.6666666666665</v>
      </c>
      <c r="H51" s="40"/>
    </row>
    <row r="52" spans="1:8" ht="12.75" customHeight="1">
      <c r="A52" s="113" t="s">
        <v>67</v>
      </c>
      <c r="B52" s="114"/>
      <c r="C52" s="34">
        <v>5200</v>
      </c>
      <c r="D52" s="34">
        <f t="shared" si="4"/>
        <v>3466.6666666666665</v>
      </c>
      <c r="E52" s="34">
        <v>60600</v>
      </c>
      <c r="F52" s="34"/>
      <c r="G52" s="40">
        <f t="shared" si="5"/>
        <v>57133.333333333336</v>
      </c>
      <c r="H52" s="40"/>
    </row>
    <row r="53" spans="1:8">
      <c r="A53" s="113" t="s">
        <v>68</v>
      </c>
      <c r="B53" s="114"/>
      <c r="C53" s="34">
        <f>SUM(C46:C52)</f>
        <v>314000</v>
      </c>
      <c r="D53" s="34">
        <f>SUM(D46:D52)</f>
        <v>209333.33333333331</v>
      </c>
      <c r="E53" s="34">
        <f>SUM(E46:E52)</f>
        <v>140255</v>
      </c>
      <c r="F53" s="44">
        <f>SUM(E53/D53*100)</f>
        <v>67.000796178343961</v>
      </c>
      <c r="G53" s="40">
        <f t="shared" si="5"/>
        <v>-69078.333333333314</v>
      </c>
      <c r="H53" s="40"/>
    </row>
    <row r="54" spans="1:8">
      <c r="A54" s="45" t="s">
        <v>69</v>
      </c>
      <c r="B54" s="46"/>
      <c r="C54" s="34">
        <f>SUM(C38,C53,C40,C41,C42,C43,C39,C45,C44)</f>
        <v>2737451</v>
      </c>
      <c r="D54" s="34">
        <f>SUM(D38+D39+D40+D41+D42+D53+D43+D44+D45)</f>
        <v>1824967.3333333333</v>
      </c>
      <c r="E54" s="34">
        <f>SUM(E38+E39+E40+E41+E42+E53+E43+E44+E45)</f>
        <v>1826452</v>
      </c>
      <c r="F54" s="34">
        <f>E54/D54*100</f>
        <v>100.08135305435604</v>
      </c>
      <c r="G54" s="40">
        <f t="shared" si="5"/>
        <v>1484.6666666667443</v>
      </c>
      <c r="H54" s="40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topLeftCell="A16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91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93" t="s">
        <v>5</v>
      </c>
      <c r="D8" s="4" t="s">
        <v>6</v>
      </c>
      <c r="E8" s="4" t="s">
        <v>92</v>
      </c>
      <c r="F8" s="4" t="s">
        <v>93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760650</v>
      </c>
      <c r="E9" s="9">
        <f>SUM(D9/12*10)</f>
        <v>633875</v>
      </c>
      <c r="F9" s="9">
        <v>656770</v>
      </c>
      <c r="G9" s="10">
        <f>F9/E9*100</f>
        <v>103.61191086570696</v>
      </c>
      <c r="H9" s="34">
        <f t="shared" ref="H9:H35" si="0">E9-F9</f>
        <v>-22895</v>
      </c>
    </row>
    <row r="10" spans="1:14">
      <c r="A10" s="96" t="s">
        <v>12</v>
      </c>
      <c r="B10" s="97"/>
      <c r="C10" s="8">
        <v>213</v>
      </c>
      <c r="D10" s="9">
        <v>229717</v>
      </c>
      <c r="E10" s="9">
        <f t="shared" ref="E10:E35" si="1">SUM(D10/12*10)</f>
        <v>191430.83333333331</v>
      </c>
      <c r="F10" s="9">
        <v>180946</v>
      </c>
      <c r="G10" s="10">
        <f>F10/E10*100</f>
        <v>94.522912975530772</v>
      </c>
      <c r="H10" s="34">
        <f t="shared" si="0"/>
        <v>10484.833333333314</v>
      </c>
    </row>
    <row r="11" spans="1:14">
      <c r="A11" s="96" t="s">
        <v>13</v>
      </c>
      <c r="B11" s="97"/>
      <c r="C11" s="8">
        <v>212</v>
      </c>
      <c r="D11" s="9">
        <v>0</v>
      </c>
      <c r="E11" s="9">
        <f t="shared" si="1"/>
        <v>0</v>
      </c>
      <c r="F11" s="9"/>
      <c r="G11" s="10"/>
      <c r="H11" s="34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37800</v>
      </c>
      <c r="E12" s="9">
        <f t="shared" si="1"/>
        <v>31500</v>
      </c>
      <c r="F12" s="17">
        <v>23480</v>
      </c>
      <c r="G12" s="10">
        <f>F12/E12*100</f>
        <v>74.539682539682545</v>
      </c>
      <c r="H12" s="34">
        <f t="shared" si="0"/>
        <v>8020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1083.3333333333333</v>
      </c>
      <c r="F13" s="9"/>
      <c r="G13" s="20"/>
      <c r="H13" s="34">
        <f t="shared" si="0"/>
        <v>1083.3333333333333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2000</v>
      </c>
      <c r="F14" s="9">
        <v>1500</v>
      </c>
      <c r="G14" s="20"/>
      <c r="H14" s="34">
        <f>E14-F14</f>
        <v>500</v>
      </c>
    </row>
    <row r="15" spans="1:14">
      <c r="A15" s="96" t="s">
        <v>19</v>
      </c>
      <c r="B15" s="97"/>
      <c r="C15" s="19" t="s">
        <v>20</v>
      </c>
      <c r="D15" s="9">
        <v>45100</v>
      </c>
      <c r="E15" s="9">
        <f t="shared" si="1"/>
        <v>37583.333333333336</v>
      </c>
      <c r="F15" s="9">
        <v>34950</v>
      </c>
      <c r="G15" s="10">
        <f t="shared" ref="G15:G21" si="2">F15/E15*100</f>
        <v>92.993348115299327</v>
      </c>
      <c r="H15" s="34">
        <f t="shared" si="0"/>
        <v>2633.3333333333358</v>
      </c>
    </row>
    <row r="16" spans="1:14">
      <c r="A16" s="14" t="s">
        <v>21</v>
      </c>
      <c r="B16" s="15"/>
      <c r="C16" s="19" t="s">
        <v>22</v>
      </c>
      <c r="D16" s="9">
        <v>150000</v>
      </c>
      <c r="E16" s="9">
        <f t="shared" si="1"/>
        <v>125000</v>
      </c>
      <c r="F16" s="9">
        <v>104772</v>
      </c>
      <c r="G16" s="10">
        <f t="shared" si="2"/>
        <v>83.817599999999999</v>
      </c>
      <c r="H16" s="34">
        <f>E16-F16</f>
        <v>20228</v>
      </c>
    </row>
    <row r="17" spans="1:8">
      <c r="A17" s="14" t="s">
        <v>77</v>
      </c>
      <c r="B17" s="15"/>
      <c r="C17" s="19" t="s">
        <v>78</v>
      </c>
      <c r="D17" s="9">
        <v>344</v>
      </c>
      <c r="E17" s="9">
        <f t="shared" si="1"/>
        <v>286.66666666666669</v>
      </c>
      <c r="F17" s="9">
        <v>172</v>
      </c>
      <c r="G17" s="10">
        <f t="shared" si="2"/>
        <v>60</v>
      </c>
      <c r="H17" s="34">
        <f>E17-F17</f>
        <v>114.66666666666669</v>
      </c>
    </row>
    <row r="18" spans="1:8">
      <c r="A18" s="21" t="s">
        <v>23</v>
      </c>
      <c r="B18" s="22"/>
      <c r="C18" s="23">
        <v>225</v>
      </c>
      <c r="D18" s="24">
        <v>22133</v>
      </c>
      <c r="E18" s="9">
        <f t="shared" si="1"/>
        <v>18444.166666666668</v>
      </c>
      <c r="F18" s="24">
        <v>22133</v>
      </c>
      <c r="G18" s="10">
        <f t="shared" si="2"/>
        <v>120</v>
      </c>
      <c r="H18" s="34">
        <f>E18-F18</f>
        <v>-3688.8333333333321</v>
      </c>
    </row>
    <row r="19" spans="1:8">
      <c r="A19" s="21" t="s">
        <v>24</v>
      </c>
      <c r="B19" s="22"/>
      <c r="C19" s="23">
        <v>226</v>
      </c>
      <c r="D19" s="24">
        <v>15928</v>
      </c>
      <c r="E19" s="9">
        <f t="shared" si="1"/>
        <v>13273.333333333332</v>
      </c>
      <c r="F19" s="24">
        <v>4968</v>
      </c>
      <c r="G19" s="10">
        <f t="shared" si="2"/>
        <v>37.428427925665495</v>
      </c>
      <c r="H19" s="34">
        <f t="shared" si="0"/>
        <v>8305.3333333333321</v>
      </c>
    </row>
    <row r="20" spans="1:8">
      <c r="A20" s="21" t="s">
        <v>25</v>
      </c>
      <c r="B20" s="22"/>
      <c r="C20" s="18">
        <v>227</v>
      </c>
      <c r="D20" s="9">
        <v>7500</v>
      </c>
      <c r="E20" s="9">
        <f t="shared" si="1"/>
        <v>6250</v>
      </c>
      <c r="F20" s="9">
        <v>0</v>
      </c>
      <c r="G20" s="10">
        <f t="shared" si="2"/>
        <v>0</v>
      </c>
      <c r="H20" s="34">
        <f>E20-F20</f>
        <v>6250</v>
      </c>
    </row>
    <row r="21" spans="1:8">
      <c r="A21" s="96" t="s">
        <v>26</v>
      </c>
      <c r="B21" s="97"/>
      <c r="C21" s="25">
        <v>312</v>
      </c>
      <c r="D21" s="9">
        <v>30000</v>
      </c>
      <c r="E21" s="9">
        <f t="shared" si="1"/>
        <v>25000</v>
      </c>
      <c r="F21" s="9">
        <v>12395</v>
      </c>
      <c r="G21" s="10">
        <f t="shared" si="2"/>
        <v>49.58</v>
      </c>
      <c r="H21" s="34">
        <f t="shared" si="0"/>
        <v>12605</v>
      </c>
    </row>
    <row r="22" spans="1:8" ht="12" customHeight="1">
      <c r="A22" s="119" t="s">
        <v>27</v>
      </c>
      <c r="B22" s="120"/>
      <c r="C22" s="25" t="s">
        <v>28</v>
      </c>
      <c r="D22" s="26">
        <v>94373</v>
      </c>
      <c r="E22" s="9">
        <f t="shared" si="1"/>
        <v>78644.166666666672</v>
      </c>
      <c r="F22" s="26">
        <v>92437</v>
      </c>
      <c r="G22" s="10">
        <f>SUM(F22/E22*100)</f>
        <v>117.53827895690503</v>
      </c>
      <c r="H22" s="34">
        <f t="shared" si="0"/>
        <v>-13792.833333333328</v>
      </c>
    </row>
    <row r="23" spans="1:8">
      <c r="A23" s="6" t="s">
        <v>29</v>
      </c>
      <c r="B23" s="7"/>
      <c r="C23" s="25">
        <v>346</v>
      </c>
      <c r="D23" s="26">
        <v>30217</v>
      </c>
      <c r="E23" s="9">
        <f t="shared" si="1"/>
        <v>25180.833333333336</v>
      </c>
      <c r="F23" s="26">
        <v>27617</v>
      </c>
      <c r="G23" s="10">
        <f>F23/E23*100</f>
        <v>109.67468643478836</v>
      </c>
      <c r="H23" s="34">
        <f t="shared" si="0"/>
        <v>-2436.1666666666642</v>
      </c>
    </row>
    <row r="24" spans="1:8" ht="12" customHeight="1">
      <c r="A24" s="119" t="s">
        <v>30</v>
      </c>
      <c r="B24" s="120"/>
      <c r="C24" s="25">
        <v>291</v>
      </c>
      <c r="D24" s="26">
        <v>9300</v>
      </c>
      <c r="E24" s="9">
        <f t="shared" si="1"/>
        <v>7750</v>
      </c>
      <c r="F24" s="26">
        <v>4989</v>
      </c>
      <c r="G24" s="10">
        <f>SUM(F24/E24*100)</f>
        <v>64.374193548387098</v>
      </c>
      <c r="H24" s="34">
        <f>E24-F24</f>
        <v>2761</v>
      </c>
    </row>
    <row r="25" spans="1:8">
      <c r="A25" s="21" t="s">
        <v>31</v>
      </c>
      <c r="B25" s="22"/>
      <c r="C25" s="27" t="s">
        <v>32</v>
      </c>
      <c r="D25" s="28">
        <v>1680</v>
      </c>
      <c r="E25" s="9">
        <f t="shared" si="1"/>
        <v>1400</v>
      </c>
      <c r="F25" s="28">
        <v>1680</v>
      </c>
      <c r="G25" s="10"/>
      <c r="H25" s="34">
        <f>E25-F25</f>
        <v>-280</v>
      </c>
    </row>
    <row r="26" spans="1:8">
      <c r="A26" s="21" t="s">
        <v>33</v>
      </c>
      <c r="B26" s="22"/>
      <c r="C26" s="27" t="s">
        <v>34</v>
      </c>
      <c r="D26" s="28">
        <v>86300</v>
      </c>
      <c r="E26" s="9">
        <f t="shared" si="1"/>
        <v>71916.666666666672</v>
      </c>
      <c r="F26" s="28">
        <v>66673</v>
      </c>
      <c r="G26" s="10">
        <f>F26/E26*100</f>
        <v>92.708690614136728</v>
      </c>
      <c r="H26" s="34">
        <f t="shared" si="0"/>
        <v>5243.6666666666715</v>
      </c>
    </row>
    <row r="27" spans="1:8">
      <c r="A27" s="121" t="s">
        <v>35</v>
      </c>
      <c r="B27" s="122"/>
      <c r="C27" s="27" t="s">
        <v>36</v>
      </c>
      <c r="D27" s="28">
        <v>64146</v>
      </c>
      <c r="E27" s="9">
        <f t="shared" si="1"/>
        <v>53455</v>
      </c>
      <c r="F27" s="28">
        <v>67646</v>
      </c>
      <c r="G27" s="10">
        <v>0</v>
      </c>
      <c r="H27" s="34">
        <f t="shared" si="0"/>
        <v>-14191</v>
      </c>
    </row>
    <row r="28" spans="1:8">
      <c r="A28" s="96" t="s">
        <v>37</v>
      </c>
      <c r="B28" s="97"/>
      <c r="C28" s="29" t="s">
        <v>38</v>
      </c>
      <c r="D28" s="9">
        <v>4000</v>
      </c>
      <c r="E28" s="9">
        <f t="shared" si="1"/>
        <v>3333.333333333333</v>
      </c>
      <c r="F28" s="9"/>
      <c r="G28" s="10">
        <f>SUM(F28/E28*100)</f>
        <v>0</v>
      </c>
      <c r="H28" s="34">
        <f>E28-F28</f>
        <v>3333.333333333333</v>
      </c>
    </row>
    <row r="29" spans="1:8">
      <c r="A29" s="96" t="s">
        <v>39</v>
      </c>
      <c r="B29" s="97"/>
      <c r="C29" s="29" t="s">
        <v>40</v>
      </c>
      <c r="D29" s="9">
        <v>306000</v>
      </c>
      <c r="E29" s="9">
        <f t="shared" si="1"/>
        <v>255000</v>
      </c>
      <c r="F29" s="9">
        <v>32481</v>
      </c>
      <c r="G29" s="10">
        <f>SUM(F29/E29*100)</f>
        <v>12.737647058823528</v>
      </c>
      <c r="H29" s="34">
        <f>E29-F29</f>
        <v>222519</v>
      </c>
    </row>
    <row r="30" spans="1:8">
      <c r="A30" s="96" t="s">
        <v>37</v>
      </c>
      <c r="B30" s="97"/>
      <c r="C30" s="29" t="s">
        <v>41</v>
      </c>
      <c r="D30" s="9">
        <v>8000</v>
      </c>
      <c r="E30" s="9">
        <f t="shared" si="1"/>
        <v>6666.6666666666661</v>
      </c>
      <c r="F30" s="9">
        <v>8000</v>
      </c>
      <c r="G30" s="10"/>
      <c r="H30" s="34">
        <f>E30-F30</f>
        <v>-1333.3333333333339</v>
      </c>
    </row>
    <row r="31" spans="1:8">
      <c r="A31" s="96" t="s">
        <v>42</v>
      </c>
      <c r="B31" s="97"/>
      <c r="C31" s="29" t="s">
        <v>43</v>
      </c>
      <c r="D31" s="9">
        <v>584743</v>
      </c>
      <c r="E31" s="9">
        <f t="shared" si="1"/>
        <v>487285.83333333337</v>
      </c>
      <c r="F31" s="9">
        <v>378557</v>
      </c>
      <c r="G31" s="10">
        <f>SUM(F31/E31*100)</f>
        <v>77.68684704220486</v>
      </c>
      <c r="H31" s="34">
        <f t="shared" si="0"/>
        <v>108728.83333333337</v>
      </c>
    </row>
    <row r="32" spans="1:8">
      <c r="A32" s="96" t="s">
        <v>44</v>
      </c>
      <c r="B32" s="97"/>
      <c r="C32" s="29" t="s">
        <v>45</v>
      </c>
      <c r="D32" s="9">
        <v>258000</v>
      </c>
      <c r="E32" s="9">
        <f t="shared" si="1"/>
        <v>215000</v>
      </c>
      <c r="F32" s="9">
        <v>199714</v>
      </c>
      <c r="G32" s="10">
        <f>SUM(F32/E32*100)</f>
        <v>92.89023255813953</v>
      </c>
      <c r="H32" s="34">
        <f>E32-F32</f>
        <v>15286</v>
      </c>
    </row>
    <row r="33" spans="1:8" ht="12.75" customHeight="1">
      <c r="A33" s="94" t="s">
        <v>46</v>
      </c>
      <c r="B33" s="95"/>
      <c r="C33" s="23"/>
      <c r="D33" s="28">
        <f>SUM(D9:D32)</f>
        <v>2749631</v>
      </c>
      <c r="E33" s="9">
        <f t="shared" si="1"/>
        <v>2291359.1666666665</v>
      </c>
      <c r="F33" s="28">
        <f>SUM(F9:F32)</f>
        <v>1921880</v>
      </c>
      <c r="G33" s="10">
        <f>F33/E33*100</f>
        <v>83.875109060088434</v>
      </c>
      <c r="H33" s="34">
        <f t="shared" si="0"/>
        <v>369479.16666666651</v>
      </c>
    </row>
    <row r="34" spans="1:8">
      <c r="A34" s="91" t="s">
        <v>47</v>
      </c>
      <c r="B34" s="92"/>
      <c r="C34" s="8"/>
      <c r="D34" s="34">
        <v>644100</v>
      </c>
      <c r="E34" s="9">
        <f t="shared" si="1"/>
        <v>536750</v>
      </c>
      <c r="F34" s="34">
        <v>558985</v>
      </c>
      <c r="G34" s="10">
        <f>F34/E34*100</f>
        <v>104.14252445272474</v>
      </c>
      <c r="H34" s="34">
        <f t="shared" si="0"/>
        <v>-22235</v>
      </c>
    </row>
    <row r="35" spans="1:8">
      <c r="A35" s="113" t="s">
        <v>48</v>
      </c>
      <c r="B35" s="114"/>
      <c r="C35" s="35"/>
      <c r="D35" s="36">
        <v>792662</v>
      </c>
      <c r="E35" s="9">
        <f t="shared" si="1"/>
        <v>660551.66666666674</v>
      </c>
      <c r="F35" s="36">
        <v>608146</v>
      </c>
      <c r="G35" s="10">
        <f>F35/E35*100</f>
        <v>92.066378860094204</v>
      </c>
      <c r="H35" s="36">
        <f t="shared" si="0"/>
        <v>52405.666666666744</v>
      </c>
    </row>
    <row r="37" spans="1:8" ht="27" customHeight="1">
      <c r="A37" s="117" t="s">
        <v>49</v>
      </c>
      <c r="B37" s="118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1103100</v>
      </c>
      <c r="D38" s="34">
        <f>SUM(C38/12*10)</f>
        <v>919250</v>
      </c>
      <c r="E38" s="28">
        <v>919250</v>
      </c>
      <c r="F38" s="28">
        <f t="shared" ref="F38:F43" si="3">SUM(E38/D38*100)</f>
        <v>100</v>
      </c>
      <c r="G38" s="40">
        <f>E38-D38</f>
        <v>0</v>
      </c>
      <c r="H38" s="41"/>
    </row>
    <row r="39" spans="1:8" ht="12.75" customHeight="1">
      <c r="A39" s="113" t="s">
        <v>55</v>
      </c>
      <c r="B39" s="114"/>
      <c r="C39" s="28">
        <v>0</v>
      </c>
      <c r="D39" s="34">
        <f t="shared" ref="D39:D52" si="4">SUM(C39/12*10)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3" t="s">
        <v>56</v>
      </c>
      <c r="B40" s="114"/>
      <c r="C40" s="28">
        <v>86300</v>
      </c>
      <c r="D40" s="34">
        <f t="shared" si="4"/>
        <v>71916.666666666672</v>
      </c>
      <c r="E40" s="28">
        <v>86300</v>
      </c>
      <c r="F40" s="28">
        <f t="shared" si="3"/>
        <v>120</v>
      </c>
      <c r="G40" s="40">
        <f t="shared" ref="G40:G54" si="5">SUM(E40-D40)</f>
        <v>14383.333333333328</v>
      </c>
      <c r="H40" s="41"/>
    </row>
    <row r="41" spans="1:8" ht="12.75" customHeight="1">
      <c r="A41" s="113" t="s">
        <v>57</v>
      </c>
      <c r="B41" s="114"/>
      <c r="C41" s="28">
        <v>246000</v>
      </c>
      <c r="D41" s="34">
        <f t="shared" si="4"/>
        <v>205000</v>
      </c>
      <c r="E41" s="28">
        <v>73021</v>
      </c>
      <c r="F41" s="28">
        <f t="shared" si="3"/>
        <v>35.620000000000005</v>
      </c>
      <c r="G41" s="40">
        <f>SUM(E41-D41)</f>
        <v>-131979</v>
      </c>
      <c r="H41" s="41"/>
    </row>
    <row r="42" spans="1:8" ht="12.75" customHeight="1">
      <c r="A42" s="113" t="s">
        <v>58</v>
      </c>
      <c r="B42" s="114"/>
      <c r="C42" s="28">
        <v>700000</v>
      </c>
      <c r="D42" s="34">
        <f t="shared" si="4"/>
        <v>583333.33333333337</v>
      </c>
      <c r="E42" s="28">
        <v>700000</v>
      </c>
      <c r="F42" s="28">
        <f t="shared" si="3"/>
        <v>120</v>
      </c>
      <c r="G42" s="40">
        <f t="shared" si="5"/>
        <v>116666.66666666663</v>
      </c>
      <c r="H42" s="41"/>
    </row>
    <row r="43" spans="1:8" ht="12.75" customHeight="1">
      <c r="A43" s="113" t="s">
        <v>59</v>
      </c>
      <c r="B43" s="114"/>
      <c r="C43" s="28">
        <v>95700</v>
      </c>
      <c r="D43" s="34">
        <f t="shared" si="4"/>
        <v>79750</v>
      </c>
      <c r="E43" s="28">
        <v>95700</v>
      </c>
      <c r="F43" s="28">
        <f t="shared" si="3"/>
        <v>120</v>
      </c>
      <c r="G43" s="40">
        <f>SUM(E43-D43)</f>
        <v>15950</v>
      </c>
      <c r="H43" s="41"/>
    </row>
    <row r="44" spans="1:8" ht="12.75" customHeight="1">
      <c r="A44" s="113" t="s">
        <v>73</v>
      </c>
      <c r="B44" s="114"/>
      <c r="C44" s="28">
        <v>192351</v>
      </c>
      <c r="D44" s="34">
        <f t="shared" si="4"/>
        <v>160292.5</v>
      </c>
      <c r="E44" s="28">
        <v>192351</v>
      </c>
      <c r="F44" s="28"/>
      <c r="G44" s="40">
        <f>SUM(E44-D44)</f>
        <v>32058.5</v>
      </c>
      <c r="H44" s="41"/>
    </row>
    <row r="45" spans="1:8" ht="12.75" customHeight="1">
      <c r="A45" s="113"/>
      <c r="B45" s="114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91" t="s">
        <v>61</v>
      </c>
      <c r="B46" s="42"/>
      <c r="C46" s="34">
        <v>32000</v>
      </c>
      <c r="D46" s="34">
        <f t="shared" si="4"/>
        <v>26666.666666666664</v>
      </c>
      <c r="E46" s="34">
        <v>20892</v>
      </c>
      <c r="F46" s="28">
        <f>E46/D46*100</f>
        <v>78.345000000000013</v>
      </c>
      <c r="G46" s="40">
        <f t="shared" si="5"/>
        <v>-5774.6666666666642</v>
      </c>
      <c r="H46" s="40"/>
    </row>
    <row r="47" spans="1:8" ht="12.75" customHeight="1">
      <c r="A47" s="43" t="s">
        <v>62</v>
      </c>
      <c r="B47" s="43"/>
      <c r="C47" s="34">
        <v>7000</v>
      </c>
      <c r="D47" s="34">
        <f t="shared" si="4"/>
        <v>5833.3333333333339</v>
      </c>
      <c r="E47" s="34">
        <v>35983</v>
      </c>
      <c r="F47" s="28">
        <f>E47/D47*100</f>
        <v>616.85142857142853</v>
      </c>
      <c r="G47" s="40">
        <f t="shared" si="5"/>
        <v>30149.666666666664</v>
      </c>
      <c r="H47" s="40"/>
    </row>
    <row r="48" spans="1:8" ht="12.75" customHeight="1">
      <c r="A48" s="113" t="s">
        <v>63</v>
      </c>
      <c r="B48" s="114"/>
      <c r="C48" s="34">
        <v>28400</v>
      </c>
      <c r="D48" s="34">
        <f t="shared" si="4"/>
        <v>23666.666666666664</v>
      </c>
      <c r="E48" s="34">
        <v>14655</v>
      </c>
      <c r="F48" s="28">
        <f>E48/D48*100</f>
        <v>61.922535211267615</v>
      </c>
      <c r="G48" s="40">
        <f t="shared" si="5"/>
        <v>-9011.6666666666642</v>
      </c>
      <c r="H48" s="40"/>
    </row>
    <row r="49" spans="1:8">
      <c r="A49" s="113" t="s">
        <v>64</v>
      </c>
      <c r="B49" s="114"/>
      <c r="C49" s="34">
        <v>10000</v>
      </c>
      <c r="D49" s="34">
        <f t="shared" si="4"/>
        <v>8333.3333333333339</v>
      </c>
      <c r="E49" s="34">
        <v>9381</v>
      </c>
      <c r="F49" s="28">
        <f>SUM(E49/D49*100)</f>
        <v>112.57199999999999</v>
      </c>
      <c r="G49" s="40">
        <f t="shared" si="5"/>
        <v>1047.6666666666661</v>
      </c>
      <c r="H49" s="40"/>
    </row>
    <row r="50" spans="1:8" ht="12.75" customHeight="1">
      <c r="A50" s="113" t="s">
        <v>65</v>
      </c>
      <c r="B50" s="114"/>
      <c r="C50" s="34">
        <v>227400</v>
      </c>
      <c r="D50" s="34">
        <f t="shared" si="4"/>
        <v>189500</v>
      </c>
      <c r="E50" s="34">
        <v>96233</v>
      </c>
      <c r="F50" s="28">
        <f>SUM(E50/D50*100)</f>
        <v>50.782585751978893</v>
      </c>
      <c r="G50" s="40">
        <f t="shared" si="5"/>
        <v>-93267</v>
      </c>
      <c r="H50" s="40"/>
    </row>
    <row r="51" spans="1:8" ht="12.75" customHeight="1">
      <c r="A51" s="113" t="s">
        <v>66</v>
      </c>
      <c r="B51" s="114"/>
      <c r="C51" s="34">
        <v>4000</v>
      </c>
      <c r="D51" s="34">
        <f t="shared" si="4"/>
        <v>3333.333333333333</v>
      </c>
      <c r="E51" s="34">
        <v>1000</v>
      </c>
      <c r="F51" s="28"/>
      <c r="G51" s="40">
        <f t="shared" si="5"/>
        <v>-2333.333333333333</v>
      </c>
      <c r="H51" s="40"/>
    </row>
    <row r="52" spans="1:8" ht="12.75" customHeight="1">
      <c r="A52" s="113" t="s">
        <v>67</v>
      </c>
      <c r="B52" s="114"/>
      <c r="C52" s="34">
        <v>5200</v>
      </c>
      <c r="D52" s="34">
        <f t="shared" si="4"/>
        <v>4333.333333333333</v>
      </c>
      <c r="E52" s="34">
        <v>90900</v>
      </c>
      <c r="F52" s="34"/>
      <c r="G52" s="40">
        <f t="shared" si="5"/>
        <v>86566.666666666672</v>
      </c>
      <c r="H52" s="40"/>
    </row>
    <row r="53" spans="1:8">
      <c r="A53" s="113" t="s">
        <v>68</v>
      </c>
      <c r="B53" s="114"/>
      <c r="C53" s="34">
        <f>SUM(C46:C52)</f>
        <v>314000</v>
      </c>
      <c r="D53" s="34">
        <f>SUM(D46:D52)</f>
        <v>261666.66666666669</v>
      </c>
      <c r="E53" s="34">
        <f>SUM(E46:E52)</f>
        <v>269044</v>
      </c>
      <c r="F53" s="44">
        <f>SUM(E53/D53*100)</f>
        <v>102.81936305732484</v>
      </c>
      <c r="G53" s="40">
        <f t="shared" si="5"/>
        <v>7377.3333333333139</v>
      </c>
      <c r="H53" s="40"/>
    </row>
    <row r="54" spans="1:8">
      <c r="A54" s="45" t="s">
        <v>69</v>
      </c>
      <c r="B54" s="46"/>
      <c r="C54" s="34">
        <f>SUM(C38,C53,C40,C41,C42,C43,C39,C45,C44)</f>
        <v>2737451</v>
      </c>
      <c r="D54" s="34">
        <f>SUM(D38+D39+D40+D41+D42+D53+D43+D44+D45)</f>
        <v>2281209.166666667</v>
      </c>
      <c r="E54" s="34">
        <f>SUM(E38+E39+E40+E41+E42+E53+E43+E44+E45)</f>
        <v>2335666</v>
      </c>
      <c r="F54" s="34">
        <f>E54/D54*100</f>
        <v>102.38719158808686</v>
      </c>
      <c r="G54" s="40">
        <f t="shared" si="5"/>
        <v>54456.833333333023</v>
      </c>
      <c r="H54" s="40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topLeftCell="A19" workbookViewId="0">
      <selection activeCell="E46" sqref="E4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15" t="s">
        <v>1</v>
      </c>
      <c r="C4" s="115"/>
      <c r="D4" s="115"/>
      <c r="E4" s="115"/>
      <c r="F4" s="115"/>
      <c r="G4" s="115"/>
      <c r="H4" s="115"/>
    </row>
    <row r="5" spans="1:14">
      <c r="B5" s="115" t="s">
        <v>2</v>
      </c>
      <c r="C5" s="115"/>
      <c r="D5" s="115"/>
      <c r="E5" s="115"/>
      <c r="F5" s="115"/>
    </row>
    <row r="6" spans="1:14">
      <c r="C6" s="116" t="s">
        <v>94</v>
      </c>
      <c r="D6" s="116"/>
      <c r="E6" s="116"/>
      <c r="F6" s="116"/>
    </row>
    <row r="7" spans="1:14">
      <c r="A7" s="2"/>
      <c r="B7" s="2"/>
    </row>
    <row r="8" spans="1:14" ht="45.75" customHeight="1">
      <c r="A8" s="117" t="s">
        <v>4</v>
      </c>
      <c r="B8" s="118"/>
      <c r="C8" s="100" t="s">
        <v>5</v>
      </c>
      <c r="D8" s="4" t="s">
        <v>6</v>
      </c>
      <c r="E8" s="4" t="s">
        <v>95</v>
      </c>
      <c r="F8" s="4" t="s">
        <v>96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760650</v>
      </c>
      <c r="E9" s="9">
        <f>SUM(D9/12*10)</f>
        <v>633875</v>
      </c>
      <c r="F9" s="9">
        <v>656770</v>
      </c>
      <c r="G9" s="10">
        <f>F9/E9*100</f>
        <v>103.61191086570696</v>
      </c>
      <c r="H9" s="34">
        <f t="shared" ref="H9:H35" si="0">E9-F9</f>
        <v>-22895</v>
      </c>
    </row>
    <row r="10" spans="1:14">
      <c r="A10" s="103" t="s">
        <v>12</v>
      </c>
      <c r="B10" s="104"/>
      <c r="C10" s="8">
        <v>213</v>
      </c>
      <c r="D10" s="9">
        <v>229717</v>
      </c>
      <c r="E10" s="9">
        <f t="shared" ref="E10:E35" si="1">SUM(D10/12*10)</f>
        <v>191430.83333333331</v>
      </c>
      <c r="F10" s="9">
        <v>180946</v>
      </c>
      <c r="G10" s="10">
        <f>F10/E10*100</f>
        <v>94.522912975530772</v>
      </c>
      <c r="H10" s="34">
        <f t="shared" si="0"/>
        <v>10484.833333333314</v>
      </c>
    </row>
    <row r="11" spans="1:14">
      <c r="A11" s="103" t="s">
        <v>13</v>
      </c>
      <c r="B11" s="104"/>
      <c r="C11" s="8">
        <v>212</v>
      </c>
      <c r="D11" s="9">
        <v>0</v>
      </c>
      <c r="E11" s="9">
        <f t="shared" si="1"/>
        <v>0</v>
      </c>
      <c r="F11" s="9"/>
      <c r="G11" s="10"/>
      <c r="H11" s="34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37800</v>
      </c>
      <c r="E12" s="9">
        <f t="shared" si="1"/>
        <v>31500</v>
      </c>
      <c r="F12" s="17">
        <v>23480</v>
      </c>
      <c r="G12" s="10">
        <f>F12/E12*100</f>
        <v>74.539682539682545</v>
      </c>
      <c r="H12" s="34">
        <f t="shared" si="0"/>
        <v>8020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1083.3333333333333</v>
      </c>
      <c r="F13" s="9"/>
      <c r="G13" s="20"/>
      <c r="H13" s="34">
        <f t="shared" si="0"/>
        <v>1083.3333333333333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2000</v>
      </c>
      <c r="F14" s="9">
        <v>1500</v>
      </c>
      <c r="G14" s="20"/>
      <c r="H14" s="34">
        <f>E14-F14</f>
        <v>500</v>
      </c>
    </row>
    <row r="15" spans="1:14">
      <c r="A15" s="103" t="s">
        <v>19</v>
      </c>
      <c r="B15" s="104"/>
      <c r="C15" s="19" t="s">
        <v>20</v>
      </c>
      <c r="D15" s="9">
        <v>45100</v>
      </c>
      <c r="E15" s="9">
        <f t="shared" si="1"/>
        <v>37583.333333333336</v>
      </c>
      <c r="F15" s="9">
        <v>34950</v>
      </c>
      <c r="G15" s="10">
        <f t="shared" ref="G15:G21" si="2">F15/E15*100</f>
        <v>92.993348115299327</v>
      </c>
      <c r="H15" s="34">
        <f t="shared" si="0"/>
        <v>2633.3333333333358</v>
      </c>
    </row>
    <row r="16" spans="1:14">
      <c r="A16" s="14" t="s">
        <v>21</v>
      </c>
      <c r="B16" s="15"/>
      <c r="C16" s="19" t="s">
        <v>22</v>
      </c>
      <c r="D16" s="9">
        <v>150000</v>
      </c>
      <c r="E16" s="9">
        <f t="shared" si="1"/>
        <v>125000</v>
      </c>
      <c r="F16" s="9">
        <v>104772</v>
      </c>
      <c r="G16" s="10">
        <f t="shared" si="2"/>
        <v>83.817599999999999</v>
      </c>
      <c r="H16" s="34">
        <f>E16-F16</f>
        <v>20228</v>
      </c>
    </row>
    <row r="17" spans="1:8">
      <c r="A17" s="14" t="s">
        <v>77</v>
      </c>
      <c r="B17" s="15"/>
      <c r="C17" s="19" t="s">
        <v>78</v>
      </c>
      <c r="D17" s="9">
        <v>344</v>
      </c>
      <c r="E17" s="9">
        <f t="shared" si="1"/>
        <v>286.66666666666669</v>
      </c>
      <c r="F17" s="9">
        <v>172</v>
      </c>
      <c r="G17" s="10">
        <f t="shared" si="2"/>
        <v>60</v>
      </c>
      <c r="H17" s="34">
        <f>E17-F17</f>
        <v>114.66666666666669</v>
      </c>
    </row>
    <row r="18" spans="1:8">
      <c r="A18" s="21" t="s">
        <v>23</v>
      </c>
      <c r="B18" s="22"/>
      <c r="C18" s="23">
        <v>225</v>
      </c>
      <c r="D18" s="24">
        <v>22133</v>
      </c>
      <c r="E18" s="9">
        <f t="shared" si="1"/>
        <v>18444.166666666668</v>
      </c>
      <c r="F18" s="24">
        <v>22133</v>
      </c>
      <c r="G18" s="10">
        <f t="shared" si="2"/>
        <v>120</v>
      </c>
      <c r="H18" s="34">
        <f>E18-F18</f>
        <v>-3688.8333333333321</v>
      </c>
    </row>
    <row r="19" spans="1:8">
      <c r="A19" s="21" t="s">
        <v>24</v>
      </c>
      <c r="B19" s="22"/>
      <c r="C19" s="23">
        <v>226</v>
      </c>
      <c r="D19" s="24">
        <v>15928</v>
      </c>
      <c r="E19" s="9">
        <f t="shared" si="1"/>
        <v>13273.333333333332</v>
      </c>
      <c r="F19" s="24">
        <v>4968</v>
      </c>
      <c r="G19" s="10">
        <f t="shared" si="2"/>
        <v>37.428427925665495</v>
      </c>
      <c r="H19" s="34">
        <f t="shared" si="0"/>
        <v>8305.3333333333321</v>
      </c>
    </row>
    <row r="20" spans="1:8">
      <c r="A20" s="21" t="s">
        <v>25</v>
      </c>
      <c r="B20" s="22"/>
      <c r="C20" s="18">
        <v>227</v>
      </c>
      <c r="D20" s="9">
        <v>7500</v>
      </c>
      <c r="E20" s="9">
        <f t="shared" si="1"/>
        <v>6250</v>
      </c>
      <c r="F20" s="9">
        <v>0</v>
      </c>
      <c r="G20" s="10">
        <f t="shared" si="2"/>
        <v>0</v>
      </c>
      <c r="H20" s="34">
        <f>E20-F20</f>
        <v>6250</v>
      </c>
    </row>
    <row r="21" spans="1:8">
      <c r="A21" s="103" t="s">
        <v>26</v>
      </c>
      <c r="B21" s="104"/>
      <c r="C21" s="25">
        <v>312</v>
      </c>
      <c r="D21" s="9">
        <v>30000</v>
      </c>
      <c r="E21" s="9">
        <f t="shared" si="1"/>
        <v>25000</v>
      </c>
      <c r="F21" s="9">
        <v>12395</v>
      </c>
      <c r="G21" s="10">
        <f t="shared" si="2"/>
        <v>49.58</v>
      </c>
      <c r="H21" s="34">
        <f t="shared" si="0"/>
        <v>12605</v>
      </c>
    </row>
    <row r="22" spans="1:8" ht="12" customHeight="1">
      <c r="A22" s="119" t="s">
        <v>27</v>
      </c>
      <c r="B22" s="120"/>
      <c r="C22" s="25" t="s">
        <v>28</v>
      </c>
      <c r="D22" s="26">
        <v>94373</v>
      </c>
      <c r="E22" s="9">
        <f t="shared" si="1"/>
        <v>78644.166666666672</v>
      </c>
      <c r="F22" s="26">
        <v>92437</v>
      </c>
      <c r="G22" s="10">
        <f>SUM(F22/E22*100)</f>
        <v>117.53827895690503</v>
      </c>
      <c r="H22" s="34">
        <f t="shared" si="0"/>
        <v>-13792.833333333328</v>
      </c>
    </row>
    <row r="23" spans="1:8">
      <c r="A23" s="6" t="s">
        <v>29</v>
      </c>
      <c r="B23" s="7"/>
      <c r="C23" s="25">
        <v>346</v>
      </c>
      <c r="D23" s="26">
        <v>30217</v>
      </c>
      <c r="E23" s="9">
        <f t="shared" si="1"/>
        <v>25180.833333333336</v>
      </c>
      <c r="F23" s="26">
        <v>27617</v>
      </c>
      <c r="G23" s="10">
        <f>F23/E23*100</f>
        <v>109.67468643478836</v>
      </c>
      <c r="H23" s="34">
        <f t="shared" si="0"/>
        <v>-2436.1666666666642</v>
      </c>
    </row>
    <row r="24" spans="1:8" ht="12" customHeight="1">
      <c r="A24" s="119" t="s">
        <v>30</v>
      </c>
      <c r="B24" s="120"/>
      <c r="C24" s="25">
        <v>291</v>
      </c>
      <c r="D24" s="26">
        <v>9300</v>
      </c>
      <c r="E24" s="9">
        <f t="shared" si="1"/>
        <v>7750</v>
      </c>
      <c r="F24" s="26">
        <v>4989</v>
      </c>
      <c r="G24" s="10">
        <f>SUM(F24/E24*100)</f>
        <v>64.374193548387098</v>
      </c>
      <c r="H24" s="34">
        <f>E24-F24</f>
        <v>2761</v>
      </c>
    </row>
    <row r="25" spans="1:8">
      <c r="A25" s="21" t="s">
        <v>31</v>
      </c>
      <c r="B25" s="22"/>
      <c r="C25" s="27" t="s">
        <v>32</v>
      </c>
      <c r="D25" s="28">
        <v>1680</v>
      </c>
      <c r="E25" s="9">
        <f t="shared" si="1"/>
        <v>1400</v>
      </c>
      <c r="F25" s="28">
        <v>1680</v>
      </c>
      <c r="G25" s="10"/>
      <c r="H25" s="34">
        <f>E25-F25</f>
        <v>-280</v>
      </c>
    </row>
    <row r="26" spans="1:8">
      <c r="A26" s="21" t="s">
        <v>33</v>
      </c>
      <c r="B26" s="22"/>
      <c r="C26" s="27" t="s">
        <v>34</v>
      </c>
      <c r="D26" s="28">
        <v>86300</v>
      </c>
      <c r="E26" s="9">
        <f t="shared" si="1"/>
        <v>71916.666666666672</v>
      </c>
      <c r="F26" s="28">
        <v>66673</v>
      </c>
      <c r="G26" s="10">
        <f>F26/E26*100</f>
        <v>92.708690614136728</v>
      </c>
      <c r="H26" s="34">
        <f t="shared" si="0"/>
        <v>5243.6666666666715</v>
      </c>
    </row>
    <row r="27" spans="1:8">
      <c r="A27" s="121" t="s">
        <v>35</v>
      </c>
      <c r="B27" s="122"/>
      <c r="C27" s="27" t="s">
        <v>36</v>
      </c>
      <c r="D27" s="28">
        <v>64146</v>
      </c>
      <c r="E27" s="9">
        <f t="shared" si="1"/>
        <v>53455</v>
      </c>
      <c r="F27" s="28">
        <v>67646</v>
      </c>
      <c r="G27" s="10">
        <v>0</v>
      </c>
      <c r="H27" s="34">
        <f t="shared" si="0"/>
        <v>-14191</v>
      </c>
    </row>
    <row r="28" spans="1:8">
      <c r="A28" s="103" t="s">
        <v>37</v>
      </c>
      <c r="B28" s="104"/>
      <c r="C28" s="29" t="s">
        <v>38</v>
      </c>
      <c r="D28" s="9">
        <v>4000</v>
      </c>
      <c r="E28" s="9">
        <f t="shared" si="1"/>
        <v>3333.333333333333</v>
      </c>
      <c r="F28" s="9"/>
      <c r="G28" s="10">
        <f>SUM(F28/E28*100)</f>
        <v>0</v>
      </c>
      <c r="H28" s="34">
        <f>E28-F28</f>
        <v>3333.333333333333</v>
      </c>
    </row>
    <row r="29" spans="1:8">
      <c r="A29" s="103" t="s">
        <v>39</v>
      </c>
      <c r="B29" s="104"/>
      <c r="C29" s="29" t="s">
        <v>40</v>
      </c>
      <c r="D29" s="9">
        <v>306000</v>
      </c>
      <c r="E29" s="9">
        <f t="shared" si="1"/>
        <v>255000</v>
      </c>
      <c r="F29" s="9">
        <v>32481</v>
      </c>
      <c r="G29" s="10">
        <f>SUM(F29/E29*100)</f>
        <v>12.737647058823528</v>
      </c>
      <c r="H29" s="34">
        <f>E29-F29</f>
        <v>222519</v>
      </c>
    </row>
    <row r="30" spans="1:8">
      <c r="A30" s="103" t="s">
        <v>37</v>
      </c>
      <c r="B30" s="104"/>
      <c r="C30" s="29" t="s">
        <v>41</v>
      </c>
      <c r="D30" s="9">
        <v>8000</v>
      </c>
      <c r="E30" s="9">
        <f t="shared" si="1"/>
        <v>6666.6666666666661</v>
      </c>
      <c r="F30" s="9">
        <v>8000</v>
      </c>
      <c r="G30" s="10"/>
      <c r="H30" s="34">
        <f>E30-F30</f>
        <v>-1333.3333333333339</v>
      </c>
    </row>
    <row r="31" spans="1:8">
      <c r="A31" s="103" t="s">
        <v>42</v>
      </c>
      <c r="B31" s="104"/>
      <c r="C31" s="29" t="s">
        <v>43</v>
      </c>
      <c r="D31" s="9">
        <v>584743</v>
      </c>
      <c r="E31" s="9">
        <f t="shared" si="1"/>
        <v>487285.83333333337</v>
      </c>
      <c r="F31" s="9">
        <v>378557</v>
      </c>
      <c r="G31" s="10">
        <f>SUM(F31/E31*100)</f>
        <v>77.68684704220486</v>
      </c>
      <c r="H31" s="34">
        <f t="shared" si="0"/>
        <v>108728.83333333337</v>
      </c>
    </row>
    <row r="32" spans="1:8">
      <c r="A32" s="103" t="s">
        <v>44</v>
      </c>
      <c r="B32" s="104"/>
      <c r="C32" s="29" t="s">
        <v>45</v>
      </c>
      <c r="D32" s="9">
        <v>258000</v>
      </c>
      <c r="E32" s="9">
        <f t="shared" si="1"/>
        <v>215000</v>
      </c>
      <c r="F32" s="9">
        <v>199714</v>
      </c>
      <c r="G32" s="10">
        <f>SUM(F32/E32*100)</f>
        <v>92.89023255813953</v>
      </c>
      <c r="H32" s="34">
        <f>E32-F32</f>
        <v>15286</v>
      </c>
    </row>
    <row r="33" spans="1:8" ht="12.75" customHeight="1">
      <c r="A33" s="101" t="s">
        <v>46</v>
      </c>
      <c r="B33" s="102"/>
      <c r="C33" s="23"/>
      <c r="D33" s="28">
        <f>SUM(D9:D32)</f>
        <v>2749631</v>
      </c>
      <c r="E33" s="9">
        <f t="shared" si="1"/>
        <v>2291359.1666666665</v>
      </c>
      <c r="F33" s="28">
        <f>SUM(F9:F32)</f>
        <v>1921880</v>
      </c>
      <c r="G33" s="10">
        <f>F33/E33*100</f>
        <v>83.875109060088434</v>
      </c>
      <c r="H33" s="34">
        <f t="shared" si="0"/>
        <v>369479.16666666651</v>
      </c>
    </row>
    <row r="34" spans="1:8">
      <c r="A34" s="98" t="s">
        <v>47</v>
      </c>
      <c r="B34" s="99"/>
      <c r="C34" s="8"/>
      <c r="D34" s="34">
        <v>644100</v>
      </c>
      <c r="E34" s="9">
        <f t="shared" si="1"/>
        <v>536750</v>
      </c>
      <c r="F34" s="34">
        <v>558985</v>
      </c>
      <c r="G34" s="10">
        <f>F34/E34*100</f>
        <v>104.14252445272474</v>
      </c>
      <c r="H34" s="34">
        <f t="shared" si="0"/>
        <v>-22235</v>
      </c>
    </row>
    <row r="35" spans="1:8">
      <c r="A35" s="113" t="s">
        <v>48</v>
      </c>
      <c r="B35" s="114"/>
      <c r="C35" s="35"/>
      <c r="D35" s="36">
        <v>792662</v>
      </c>
      <c r="E35" s="9">
        <f t="shared" si="1"/>
        <v>660551.66666666674</v>
      </c>
      <c r="F35" s="36">
        <v>608146</v>
      </c>
      <c r="G35" s="10">
        <f>F35/E35*100</f>
        <v>92.066378860094204</v>
      </c>
      <c r="H35" s="36">
        <f t="shared" si="0"/>
        <v>52405.666666666744</v>
      </c>
    </row>
    <row r="37" spans="1:8" ht="27" customHeight="1">
      <c r="A37" s="117" t="s">
        <v>49</v>
      </c>
      <c r="B37" s="118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1103100</v>
      </c>
      <c r="D38" s="34">
        <f>SUM(C38/12*11)</f>
        <v>1011175</v>
      </c>
      <c r="E38" s="28">
        <v>1011175</v>
      </c>
      <c r="F38" s="28">
        <f t="shared" ref="F38:F43" si="3">SUM(E38/D38*100)</f>
        <v>100</v>
      </c>
      <c r="G38" s="40">
        <f>E38-D38</f>
        <v>0</v>
      </c>
      <c r="H38" s="41"/>
    </row>
    <row r="39" spans="1:8" ht="12.75" customHeight="1">
      <c r="A39" s="113" t="s">
        <v>55</v>
      </c>
      <c r="B39" s="114"/>
      <c r="C39" s="28">
        <v>0</v>
      </c>
      <c r="D39" s="34">
        <f t="shared" ref="D39:D52" si="4">SUM(C39/12*11)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3" t="s">
        <v>56</v>
      </c>
      <c r="B40" s="114"/>
      <c r="C40" s="28">
        <v>86300</v>
      </c>
      <c r="D40" s="34">
        <f t="shared" si="4"/>
        <v>79108.333333333343</v>
      </c>
      <c r="E40" s="28">
        <v>86300</v>
      </c>
      <c r="F40" s="28">
        <f t="shared" si="3"/>
        <v>109.09090909090908</v>
      </c>
      <c r="G40" s="40">
        <f t="shared" ref="G40:G54" si="5">SUM(E40-D40)</f>
        <v>7191.666666666657</v>
      </c>
      <c r="H40" s="41"/>
    </row>
    <row r="41" spans="1:8" ht="12.75" customHeight="1">
      <c r="A41" s="113" t="s">
        <v>57</v>
      </c>
      <c r="B41" s="114"/>
      <c r="C41" s="28">
        <v>246000</v>
      </c>
      <c r="D41" s="34">
        <f t="shared" si="4"/>
        <v>225500</v>
      </c>
      <c r="E41" s="28">
        <v>73021</v>
      </c>
      <c r="F41" s="28">
        <f t="shared" si="3"/>
        <v>32.381818181818183</v>
      </c>
      <c r="G41" s="40">
        <f>SUM(E41-D41)</f>
        <v>-152479</v>
      </c>
      <c r="H41" s="41"/>
    </row>
    <row r="42" spans="1:8" ht="12.75" customHeight="1">
      <c r="A42" s="113" t="s">
        <v>58</v>
      </c>
      <c r="B42" s="114"/>
      <c r="C42" s="28">
        <v>700000</v>
      </c>
      <c r="D42" s="34">
        <f t="shared" si="4"/>
        <v>641666.66666666674</v>
      </c>
      <c r="E42" s="28">
        <v>700000</v>
      </c>
      <c r="F42" s="28">
        <f t="shared" si="3"/>
        <v>109.09090909090908</v>
      </c>
      <c r="G42" s="40">
        <f t="shared" si="5"/>
        <v>58333.333333333256</v>
      </c>
      <c r="H42" s="41"/>
    </row>
    <row r="43" spans="1:8" ht="12.75" customHeight="1">
      <c r="A43" s="113" t="s">
        <v>59</v>
      </c>
      <c r="B43" s="114"/>
      <c r="C43" s="28">
        <v>95700</v>
      </c>
      <c r="D43" s="34">
        <f t="shared" si="4"/>
        <v>87725</v>
      </c>
      <c r="E43" s="28">
        <v>95700</v>
      </c>
      <c r="F43" s="28">
        <f t="shared" si="3"/>
        <v>109.09090909090908</v>
      </c>
      <c r="G43" s="40">
        <f>SUM(E43-D43)</f>
        <v>7975</v>
      </c>
      <c r="H43" s="41"/>
    </row>
    <row r="44" spans="1:8" ht="12.75" customHeight="1">
      <c r="A44" s="113" t="s">
        <v>73</v>
      </c>
      <c r="B44" s="114"/>
      <c r="C44" s="28">
        <v>192351</v>
      </c>
      <c r="D44" s="34">
        <f t="shared" si="4"/>
        <v>176321.75</v>
      </c>
      <c r="E44" s="28">
        <v>192351</v>
      </c>
      <c r="F44" s="28"/>
      <c r="G44" s="40">
        <f>SUM(E44-D44)</f>
        <v>16029.25</v>
      </c>
      <c r="H44" s="41"/>
    </row>
    <row r="45" spans="1:8" ht="12.75" customHeight="1">
      <c r="A45" s="113"/>
      <c r="B45" s="114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98" t="s">
        <v>61</v>
      </c>
      <c r="B46" s="42"/>
      <c r="C46" s="34">
        <v>32000</v>
      </c>
      <c r="D46" s="34">
        <f t="shared" si="4"/>
        <v>29333.333333333332</v>
      </c>
      <c r="E46" s="34">
        <v>23406</v>
      </c>
      <c r="F46" s="28">
        <f>E46/D46*100</f>
        <v>79.793181818181822</v>
      </c>
      <c r="G46" s="40">
        <f t="shared" si="5"/>
        <v>-5927.3333333333321</v>
      </c>
      <c r="H46" s="40"/>
    </row>
    <row r="47" spans="1:8" ht="12.75" customHeight="1">
      <c r="A47" s="43" t="s">
        <v>62</v>
      </c>
      <c r="B47" s="43"/>
      <c r="C47" s="34">
        <v>7000</v>
      </c>
      <c r="D47" s="34">
        <f t="shared" si="4"/>
        <v>6416.666666666667</v>
      </c>
      <c r="E47" s="34">
        <v>35983</v>
      </c>
      <c r="F47" s="28">
        <f>E47/D47*100</f>
        <v>560.7740259740259</v>
      </c>
      <c r="G47" s="40">
        <f t="shared" si="5"/>
        <v>29566.333333333332</v>
      </c>
      <c r="H47" s="40"/>
    </row>
    <row r="48" spans="1:8" ht="12.75" customHeight="1">
      <c r="A48" s="113" t="s">
        <v>63</v>
      </c>
      <c r="B48" s="114"/>
      <c r="C48" s="34">
        <v>28400</v>
      </c>
      <c r="D48" s="34">
        <f t="shared" si="4"/>
        <v>26033.333333333332</v>
      </c>
      <c r="E48" s="34">
        <v>73798</v>
      </c>
      <c r="F48" s="28">
        <f>E48/D48*100</f>
        <v>283.4750320102433</v>
      </c>
      <c r="G48" s="40">
        <f t="shared" si="5"/>
        <v>47764.666666666672</v>
      </c>
      <c r="H48" s="40"/>
    </row>
    <row r="49" spans="1:8">
      <c r="A49" s="113" t="s">
        <v>64</v>
      </c>
      <c r="B49" s="114"/>
      <c r="C49" s="34">
        <v>10000</v>
      </c>
      <c r="D49" s="34">
        <f t="shared" si="4"/>
        <v>9166.6666666666679</v>
      </c>
      <c r="E49" s="34">
        <v>9381</v>
      </c>
      <c r="F49" s="28">
        <f>SUM(E49/D49*100)</f>
        <v>102.33818181818179</v>
      </c>
      <c r="G49" s="40">
        <f t="shared" si="5"/>
        <v>214.33333333333212</v>
      </c>
      <c r="H49" s="40"/>
    </row>
    <row r="50" spans="1:8" ht="12.75" customHeight="1">
      <c r="A50" s="113" t="s">
        <v>65</v>
      </c>
      <c r="B50" s="114"/>
      <c r="C50" s="34">
        <v>227400</v>
      </c>
      <c r="D50" s="34">
        <f t="shared" si="4"/>
        <v>208450</v>
      </c>
      <c r="E50" s="34">
        <v>169940</v>
      </c>
      <c r="F50" s="28">
        <f>SUM(E50/D50*100)</f>
        <v>81.525545694411122</v>
      </c>
      <c r="G50" s="40">
        <f t="shared" si="5"/>
        <v>-38510</v>
      </c>
      <c r="H50" s="40"/>
    </row>
    <row r="51" spans="1:8" ht="12.75" customHeight="1">
      <c r="A51" s="113" t="s">
        <v>66</v>
      </c>
      <c r="B51" s="114"/>
      <c r="C51" s="34">
        <v>4000</v>
      </c>
      <c r="D51" s="34">
        <f t="shared" si="4"/>
        <v>3666.6666666666665</v>
      </c>
      <c r="E51" s="34">
        <v>2000</v>
      </c>
      <c r="F51" s="28"/>
      <c r="G51" s="40">
        <f t="shared" si="5"/>
        <v>-1666.6666666666665</v>
      </c>
      <c r="H51" s="40"/>
    </row>
    <row r="52" spans="1:8" ht="12.75" customHeight="1">
      <c r="A52" s="113" t="s">
        <v>67</v>
      </c>
      <c r="B52" s="114"/>
      <c r="C52" s="34">
        <v>5200</v>
      </c>
      <c r="D52" s="34">
        <f t="shared" si="4"/>
        <v>4766.6666666666661</v>
      </c>
      <c r="E52" s="34">
        <v>0</v>
      </c>
      <c r="F52" s="34"/>
      <c r="G52" s="40">
        <f t="shared" si="5"/>
        <v>-4766.6666666666661</v>
      </c>
      <c r="H52" s="40"/>
    </row>
    <row r="53" spans="1:8">
      <c r="A53" s="113" t="s">
        <v>68</v>
      </c>
      <c r="B53" s="114"/>
      <c r="C53" s="34">
        <f>SUM(C46:C52)</f>
        <v>314000</v>
      </c>
      <c r="D53" s="34">
        <f>SUM(D46:D52)</f>
        <v>287833.33333333337</v>
      </c>
      <c r="E53" s="34">
        <f>SUM(E46:E52)</f>
        <v>314508</v>
      </c>
      <c r="F53" s="44">
        <f>SUM(E53/D53*100)</f>
        <v>109.26740011580773</v>
      </c>
      <c r="G53" s="40">
        <f t="shared" si="5"/>
        <v>26674.666666666628</v>
      </c>
      <c r="H53" s="40"/>
    </row>
    <row r="54" spans="1:8">
      <c r="A54" s="45" t="s">
        <v>69</v>
      </c>
      <c r="B54" s="46"/>
      <c r="C54" s="34">
        <f>SUM(C38,C53,C40,C41,C42,C43,C39,C45,C44)</f>
        <v>2737451</v>
      </c>
      <c r="D54" s="34">
        <f>SUM(D38+D39+D40+D41+D42+D53+D43+D44+D45)</f>
        <v>2509330.0833333335</v>
      </c>
      <c r="E54" s="34">
        <f>SUM(E38+E39+E40+E41+E42+E53+E43+E44+E45)</f>
        <v>2473055</v>
      </c>
      <c r="F54" s="34">
        <f>E54/D54*100</f>
        <v>98.554391724936139</v>
      </c>
      <c r="G54" s="40">
        <f t="shared" si="5"/>
        <v>-36275.083333333489</v>
      </c>
      <c r="H54" s="40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Пугач</vt:lpstr>
      <vt:lpstr>Пугач (2)</vt:lpstr>
      <vt:lpstr>Пугач (3)</vt:lpstr>
      <vt:lpstr>Пугач (4)</vt:lpstr>
      <vt:lpstr>Пугач (5)</vt:lpstr>
      <vt:lpstr>Пугач (6)</vt:lpstr>
      <vt:lpstr>Пугач (7)</vt:lpstr>
      <vt:lpstr>Пугач (8)</vt:lpstr>
      <vt:lpstr>Пугач (9)</vt:lpstr>
      <vt:lpstr>Пугач 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2019-08-05T09:16:52Z</cp:lastPrinted>
  <dcterms:created xsi:type="dcterms:W3CDTF">2019-03-07T05:26:49Z</dcterms:created>
  <dcterms:modified xsi:type="dcterms:W3CDTF">2020-01-30T09:59:48Z</dcterms:modified>
</cp:coreProperties>
</file>